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04377D14-ACDD-4BB7-8D39-427F50ED66C3}" xr6:coauthVersionLast="47" xr6:coauthVersionMax="47" xr10:uidLastSave="{00000000-0000-0000-0000-000000000000}"/>
  <bookViews>
    <workbookView xWindow="-108" yWindow="-108" windowWidth="23256" windowHeight="12456" tabRatio="851" xr2:uid="{00000000-000D-0000-FFFF-FFFF00000000}"/>
  </bookViews>
  <sheets>
    <sheet name="様式（１）" sheetId="3" r:id="rId1"/>
    <sheet name="様式（１－２）" sheetId="4" r:id="rId2"/>
    <sheet name="様式（１）記入要領" sheetId="26" r:id="rId3"/>
    <sheet name="様式（１ (記入例)）" sheetId="27" r:id="rId4"/>
    <sheet name="様式（１－２ (記入例)）" sheetId="28" r:id="rId5"/>
    <sheet name="選択リスト" sheetId="14" r:id="rId6"/>
  </sheets>
  <definedNames>
    <definedName name="_xlnm.Print_Area" localSheetId="3">'様式（１ (記入例)）'!$A$1:$BO$61</definedName>
    <definedName name="_xlnm.Print_Area" localSheetId="0">'様式（１）'!$A$1:$BO$61</definedName>
    <definedName name="_xlnm.Print_Area" localSheetId="2">'様式（１）記入要領'!$A$1:$J$63</definedName>
    <definedName name="_xlnm.Print_Area" localSheetId="4">'様式（１－２ (記入例)）'!$A$1:$BS$42</definedName>
    <definedName name="_xlnm.Print_Area" localSheetId="1">'様式（１－２）'!$A$1:$BS$42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5" i="27" l="1"/>
  <c r="BX44" i="27"/>
  <c r="BX44" i="3"/>
  <c r="BY44" i="3" s="1"/>
  <c r="BX43" i="3"/>
  <c r="BY43" i="3" s="1"/>
  <c r="AQ20" i="28" l="1"/>
  <c r="BU15" i="4"/>
  <c r="BV15" i="4" s="1"/>
  <c r="BU17" i="4"/>
  <c r="BV17" i="4" s="1"/>
  <c r="BU18" i="4"/>
  <c r="BV18" i="4" s="1"/>
  <c r="AY15" i="4"/>
  <c r="AY16" i="4"/>
  <c r="AQ20" i="4" l="1"/>
  <c r="L53" i="3"/>
  <c r="BV38" i="3"/>
  <c r="AD3" i="28" l="1"/>
  <c r="BT7" i="28"/>
  <c r="H3" i="28"/>
  <c r="BD2" i="28"/>
  <c r="BU51" i="28"/>
  <c r="BV51" i="28" s="1"/>
  <c r="BU50" i="28"/>
  <c r="BV50" i="28" s="1"/>
  <c r="BU46" i="28"/>
  <c r="BV46" i="28" s="1"/>
  <c r="BU33" i="28"/>
  <c r="BV33" i="28" s="1"/>
  <c r="AQ29" i="28"/>
  <c r="AY29" i="28" s="1"/>
  <c r="AY20" i="28"/>
  <c r="U20" i="28"/>
  <c r="BU17" i="28"/>
  <c r="BV17" i="28" s="1"/>
  <c r="U17" i="28"/>
  <c r="U30" i="28" s="1"/>
  <c r="AY16" i="28"/>
  <c r="BU15" i="28"/>
  <c r="BV15" i="28" s="1"/>
  <c r="AY15" i="28"/>
  <c r="AB9" i="28"/>
  <c r="BU5" i="28" s="1"/>
  <c r="BC7" i="28"/>
  <c r="BC9" i="28" s="1"/>
  <c r="AB7" i="28"/>
  <c r="BU6" i="28"/>
  <c r="BV6" i="28" s="1"/>
  <c r="BC6" i="28"/>
  <c r="AB6" i="28"/>
  <c r="BX29" i="27"/>
  <c r="BY29" i="27" s="1"/>
  <c r="AH54" i="27"/>
  <c r="L54" i="27"/>
  <c r="AH53" i="27"/>
  <c r="L53" i="27"/>
  <c r="BX49" i="27"/>
  <c r="BY49" i="27" s="1"/>
  <c r="AH46" i="27"/>
  <c r="L46" i="27"/>
  <c r="BY44" i="27"/>
  <c r="BX43" i="27"/>
  <c r="BY43" i="27" s="1"/>
  <c r="BX42" i="27"/>
  <c r="BY42" i="27" s="1"/>
  <c r="BX41" i="27"/>
  <c r="BY41" i="27" s="1"/>
  <c r="BX40" i="27"/>
  <c r="BY40" i="27" s="1"/>
  <c r="BX39" i="27"/>
  <c r="BY39" i="27" s="1"/>
  <c r="BX38" i="27"/>
  <c r="BY38" i="27" s="1"/>
  <c r="BV38" i="27"/>
  <c r="BW38" i="27" s="1"/>
  <c r="BX37" i="27"/>
  <c r="BY37" i="27" s="1"/>
  <c r="BX31" i="27"/>
  <c r="BY31" i="27" s="1"/>
  <c r="BV31" i="27"/>
  <c r="BW31" i="27" s="1"/>
  <c r="BX23" i="27"/>
  <c r="BY23" i="27" s="1"/>
  <c r="BX22" i="27"/>
  <c r="BY22" i="27" s="1"/>
  <c r="BX21" i="27"/>
  <c r="BY21" i="27" s="1"/>
  <c r="BP21" i="27"/>
  <c r="BX20" i="27"/>
  <c r="BY20" i="27" s="1"/>
  <c r="BP20" i="27"/>
  <c r="H20" i="27"/>
  <c r="BX19" i="27"/>
  <c r="BY19" i="27" s="1"/>
  <c r="BP19" i="27"/>
  <c r="BX18" i="27"/>
  <c r="BY18" i="27" s="1"/>
  <c r="BP18" i="27"/>
  <c r="P17" i="27"/>
  <c r="BX16" i="27"/>
  <c r="BY16" i="27" s="1"/>
  <c r="U16" i="27"/>
  <c r="Z16" i="27" s="1"/>
  <c r="K16" i="27"/>
  <c r="F16" i="27" s="1"/>
  <c r="BX14" i="27"/>
  <c r="BY14" i="27" s="1"/>
  <c r="AA14" i="27"/>
  <c r="BU9" i="28" s="1"/>
  <c r="BX13" i="27"/>
  <c r="BY13" i="27" s="1"/>
  <c r="BV13" i="27"/>
  <c r="BW13" i="27" s="1"/>
  <c r="BP13" i="27"/>
  <c r="BX51" i="27" s="1"/>
  <c r="BY51" i="27" s="1"/>
  <c r="AW13" i="27"/>
  <c r="BX12" i="27"/>
  <c r="BY12" i="27" s="1"/>
  <c r="BX11" i="27"/>
  <c r="BY11" i="27" s="1"/>
  <c r="BT11" i="27"/>
  <c r="BS11" i="27"/>
  <c r="BX10" i="27"/>
  <c r="BY10" i="27" s="1"/>
  <c r="BX8" i="27"/>
  <c r="BY8" i="27" s="1"/>
  <c r="BX6" i="27"/>
  <c r="BY6" i="27" s="1"/>
  <c r="BU51" i="4"/>
  <c r="BU50" i="4"/>
  <c r="BV50" i="4" s="1"/>
  <c r="BX18" i="3"/>
  <c r="BX39" i="3"/>
  <c r="BX38" i="3"/>
  <c r="BX41" i="3"/>
  <c r="BY41" i="3" s="1"/>
  <c r="BX40" i="3"/>
  <c r="BW38" i="3"/>
  <c r="BX29" i="3"/>
  <c r="BX14" i="3"/>
  <c r="BY14" i="3" s="1"/>
  <c r="BV13" i="3"/>
  <c r="BW13" i="3" s="1"/>
  <c r="BX23" i="3"/>
  <c r="BX16" i="3"/>
  <c r="BX12" i="3"/>
  <c r="BX13" i="3"/>
  <c r="BU33" i="4"/>
  <c r="BU6" i="4"/>
  <c r="L55" i="27" l="1"/>
  <c r="L56" i="27" s="1"/>
  <c r="BU7" i="28"/>
  <c r="BV7" i="28" s="1"/>
  <c r="L47" i="27"/>
  <c r="BU8" i="28"/>
  <c r="BV8" i="28" s="1"/>
  <c r="BU18" i="28"/>
  <c r="BV18" i="28" s="1"/>
  <c r="AB8" i="28"/>
  <c r="BV5" i="28"/>
  <c r="BV9" i="28"/>
  <c r="BC8" i="28"/>
  <c r="BX24" i="27"/>
  <c r="BX25" i="27"/>
  <c r="BY25" i="27" s="1"/>
  <c r="P17" i="3"/>
  <c r="L58" i="27" l="1"/>
  <c r="L60" i="27" s="1"/>
  <c r="BX1" i="27"/>
  <c r="BY24" i="27"/>
  <c r="AY20" i="4"/>
  <c r="AQ29" i="4"/>
  <c r="BU48" i="28" l="1"/>
  <c r="BV48" i="28" s="1"/>
  <c r="BX42" i="3"/>
  <c r="BY42" i="3" s="1"/>
  <c r="BX49" i="3"/>
  <c r="BY49" i="3" s="1"/>
  <c r="BX31" i="3"/>
  <c r="BY31" i="3" s="1"/>
  <c r="BU1" i="28" l="1"/>
  <c r="V1" i="28" s="1"/>
  <c r="BT11" i="3"/>
  <c r="BP13" i="3"/>
  <c r="BX51" i="3" s="1"/>
  <c r="BY51" i="3" s="1"/>
  <c r="BS11" i="3"/>
  <c r="BX11" i="3"/>
  <c r="BY11" i="3" s="1"/>
  <c r="BX10" i="3" l="1"/>
  <c r="BX8" i="3"/>
  <c r="BX6" i="3"/>
  <c r="U20" i="4" l="1"/>
  <c r="BX37" i="3" l="1"/>
  <c r="BY37" i="3" s="1"/>
  <c r="BV51" i="4" l="1"/>
  <c r="BV33" i="4" l="1"/>
  <c r="BT7" i="4" l="1"/>
  <c r="BV6" i="4"/>
  <c r="AB9" i="4"/>
  <c r="AB6" i="4"/>
  <c r="BY40" i="3"/>
  <c r="BY39" i="3"/>
  <c r="BY38" i="3"/>
  <c r="BU5" i="4" l="1"/>
  <c r="BV5" i="4" s="1"/>
  <c r="BU7" i="4"/>
  <c r="BV7" i="4" s="1"/>
  <c r="BX19" i="3" l="1"/>
  <c r="BV31" i="3"/>
  <c r="BW31" i="3" s="1"/>
  <c r="BY29" i="3"/>
  <c r="BY6" i="3"/>
  <c r="BP21" i="3"/>
  <c r="BP20" i="3"/>
  <c r="BP19" i="3"/>
  <c r="BP18" i="3"/>
  <c r="U16" i="3"/>
  <c r="Z16" i="3" s="1"/>
  <c r="K16" i="3"/>
  <c r="F16" i="3" s="1"/>
  <c r="BY23" i="3"/>
  <c r="BX25" i="3" l="1"/>
  <c r="BY25" i="3" s="1"/>
  <c r="BX24" i="3"/>
  <c r="BX22" i="3"/>
  <c r="BY22" i="3" s="1"/>
  <c r="BX21" i="3"/>
  <c r="BY21" i="3" s="1"/>
  <c r="BX20" i="3"/>
  <c r="BY20" i="3" s="1"/>
  <c r="BY19" i="3"/>
  <c r="H20" i="3"/>
  <c r="BY18" i="3" s="1"/>
  <c r="BY16" i="3"/>
  <c r="BY13" i="3"/>
  <c r="BY12" i="3"/>
  <c r="BX1" i="3" l="1"/>
  <c r="AA14" i="3"/>
  <c r="BY10" i="3"/>
  <c r="AW13" i="3"/>
  <c r="BY8" i="3"/>
  <c r="BY24" i="3"/>
  <c r="BU9" i="4" l="1"/>
  <c r="BV9" i="4" s="1"/>
  <c r="L54" i="3" l="1"/>
  <c r="AH54" i="3"/>
  <c r="AH53" i="3" l="1"/>
  <c r="AH46" i="3" l="1"/>
  <c r="AH55" i="3" l="1"/>
  <c r="I5" i="14" l="1"/>
  <c r="I4" i="14"/>
  <c r="I3" i="14"/>
  <c r="I2" i="14"/>
  <c r="U17" i="4"/>
  <c r="U30" i="4" s="1"/>
  <c r="BC7" i="4" l="1"/>
  <c r="BC6" i="4"/>
  <c r="AB7" i="4"/>
  <c r="AB8" i="4" s="1"/>
  <c r="AD3" i="4"/>
  <c r="H3" i="4"/>
  <c r="L55" i="3"/>
  <c r="L56" i="3" s="1"/>
  <c r="L46" i="3"/>
  <c r="BU8" i="4" l="1"/>
  <c r="BV8" i="4" s="1"/>
  <c r="L47" i="3"/>
  <c r="BC9" i="4"/>
  <c r="BC8" i="4"/>
  <c r="L58" i="3" l="1"/>
  <c r="L60" i="3" s="1"/>
  <c r="AY29" i="4" l="1"/>
  <c r="BU46" i="4" l="1"/>
  <c r="BV46" i="4" l="1"/>
  <c r="BU48" i="4" l="1"/>
  <c r="BU1" i="4" s="1"/>
  <c r="BV4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Y6" authorId="0" shapeId="0" xr:uid="{C9580D15-2320-4D0F-A7AB-B2009B325C45}">
      <text>
        <r>
          <rPr>
            <b/>
            <sz val="9"/>
            <color indexed="81"/>
            <rFont val="MS P ゴシック"/>
            <family val="3"/>
            <charset val="128"/>
          </rPr>
          <t>申請者の担当者名を記載してください。</t>
        </r>
        <r>
          <rPr>
            <sz val="9"/>
            <color indexed="81"/>
            <rFont val="MS P ゴシック"/>
            <family val="3"/>
            <charset val="128"/>
          </rPr>
          <t xml:space="preserve">
</t>
        </r>
      </text>
    </comment>
    <comment ref="L34" authorId="0" shapeId="0" xr:uid="{DB5DC69C-9FE9-4120-BBD8-16B271A2BFBF}">
      <text>
        <r>
          <rPr>
            <b/>
            <u/>
            <sz val="11"/>
            <color indexed="10"/>
            <rFont val="MS P ゴシック"/>
            <family val="3"/>
            <charset val="128"/>
          </rPr>
          <t>基準額はすべて切り捨て</t>
        </r>
        <r>
          <rPr>
            <b/>
            <sz val="11"/>
            <color indexed="81"/>
            <rFont val="MS P ゴシック"/>
            <family val="3"/>
            <charset val="128"/>
          </rPr>
          <t>で算出してください。設計料加算等、エクセル上で計算する場合は必ずROUNDDOWN関数を使用してください。</t>
        </r>
        <r>
          <rPr>
            <sz val="11"/>
            <color indexed="81"/>
            <rFont val="MS P ゴシック"/>
            <family val="3"/>
            <charset val="128"/>
          </rPr>
          <t xml:space="preserve">
</t>
        </r>
      </text>
    </comment>
    <comment ref="BE40" authorId="0" shapeId="0" xr:uid="{00000000-0006-0000-0100-000002000000}">
      <text>
        <r>
          <rPr>
            <b/>
            <sz val="9"/>
            <color indexed="81"/>
            <rFont val="ＭＳ Ｐゴシック"/>
            <family val="3"/>
            <charset val="128"/>
          </rPr>
          <t>今回施設整備を行う保育所等が所在する保育提供区域名を入力してください。</t>
        </r>
      </text>
    </comment>
    <comment ref="BE44" authorId="0" shapeId="0" xr:uid="{585EB5EC-F5C2-446D-A257-0DA8B6E349C7}">
      <text>
        <r>
          <rPr>
            <b/>
            <sz val="9"/>
            <color indexed="81"/>
            <rFont val="MS P ゴシック"/>
            <family val="3"/>
            <charset val="128"/>
          </rPr>
          <t>「○」の場合、様式第２号－２「工事（修繕）の内容・施設整備を必要とする理由」欄に木材をどのように利用しているか具体的に記載してください。</t>
        </r>
      </text>
    </comment>
    <comment ref="AH49" authorId="0" shapeId="0" xr:uid="{B6385B5A-DC45-4D44-AD02-0FB2672C4577}">
      <text>
        <r>
          <rPr>
            <b/>
            <sz val="9"/>
            <color indexed="81"/>
            <rFont val="MS P ゴシック"/>
            <family val="3"/>
            <charset val="128"/>
          </rPr>
          <t>保育所部分及び教育部分の両方に係る場合の48～54行目の記載については、補助率が異なる場合を除き、保育所等の欄に記載してください。（補助率が同じ場合は按分は不要です。）</t>
        </r>
      </text>
    </comment>
    <comment ref="BE51" authorId="0" shapeId="0" xr:uid="{EFD365F5-B2FE-4FA4-97BE-930330E6E31E}">
      <text>
        <r>
          <rPr>
            <b/>
            <sz val="9"/>
            <color indexed="81"/>
            <rFont val="MS P ゴシック"/>
            <family val="3"/>
            <charset val="128"/>
          </rPr>
          <t>整備する施設に根抵当権が設定されている場合は本交付金の交付対象外となりますのでご確認ください。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30" authorId="0" shapeId="0" xr:uid="{0A7A5EFF-B748-4A86-A64C-2ADABE2EFD6B}">
      <text>
        <r>
          <rPr>
            <b/>
            <sz val="9"/>
            <color indexed="81"/>
            <rFont val="MS P ゴシック"/>
            <family val="3"/>
            <charset val="128"/>
          </rPr>
          <t>様式第２号-1シートのＢＫ１４セル（整備後面積）と数値を一致させてください。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Y6" authorId="0" shapeId="0" xr:uid="{12E1820E-A2D5-4369-AD0D-C92938F2B684}">
      <text>
        <r>
          <rPr>
            <b/>
            <sz val="9"/>
            <color indexed="81"/>
            <rFont val="MS P ゴシック"/>
            <family val="3"/>
            <charset val="128"/>
          </rPr>
          <t>申請者の担当者名を記載してください。</t>
        </r>
        <r>
          <rPr>
            <sz val="9"/>
            <color indexed="81"/>
            <rFont val="MS P ゴシック"/>
            <family val="3"/>
            <charset val="128"/>
          </rPr>
          <t xml:space="preserve">
</t>
        </r>
      </text>
    </comment>
    <comment ref="L34" authorId="0" shapeId="0" xr:uid="{E83AC8DC-AFF8-4A7C-8551-65B8857AEEBC}">
      <text>
        <r>
          <rPr>
            <b/>
            <u/>
            <sz val="11"/>
            <color indexed="10"/>
            <rFont val="MS P ゴシック"/>
            <family val="3"/>
            <charset val="128"/>
          </rPr>
          <t>基準額はすべて切り捨て</t>
        </r>
        <r>
          <rPr>
            <b/>
            <sz val="11"/>
            <color indexed="81"/>
            <rFont val="MS P ゴシック"/>
            <family val="3"/>
            <charset val="128"/>
          </rPr>
          <t>で算出してください。設計料加算等、エクセル上で計算する場合は必ずROUNDDOWN関数を使用してください。</t>
        </r>
        <r>
          <rPr>
            <sz val="11"/>
            <color indexed="81"/>
            <rFont val="MS P ゴシック"/>
            <family val="3"/>
            <charset val="128"/>
          </rPr>
          <t xml:space="preserve">
</t>
        </r>
      </text>
    </comment>
    <comment ref="BE40" authorId="0" shapeId="0" xr:uid="{6EAD73E2-3D58-42A7-9382-269EDC5038C4}">
      <text>
        <r>
          <rPr>
            <b/>
            <sz val="9"/>
            <color indexed="81"/>
            <rFont val="ＭＳ Ｐゴシック"/>
            <family val="3"/>
            <charset val="128"/>
          </rPr>
          <t>今回施設整備を行う保育所等が所在する保育提供区域名を入力してください。</t>
        </r>
      </text>
    </comment>
    <comment ref="BE44" authorId="0" shapeId="0" xr:uid="{9489C96B-A5D3-40E4-B5FE-B794D391E200}">
      <text>
        <r>
          <rPr>
            <b/>
            <sz val="9"/>
            <color indexed="81"/>
            <rFont val="MS P ゴシック"/>
            <family val="3"/>
            <charset val="128"/>
          </rPr>
          <t>「○」の場合、様式第２号－２「工事（修繕）の内容・施設整備を必要とする理由」欄に木材をどのように利用しているか具体的に記載してください。</t>
        </r>
      </text>
    </comment>
    <comment ref="AH49" authorId="0" shapeId="0" xr:uid="{47C577BC-2DCF-4F85-AE98-A9384DD28291}">
      <text>
        <r>
          <rPr>
            <b/>
            <sz val="9"/>
            <color indexed="81"/>
            <rFont val="MS P ゴシック"/>
            <family val="3"/>
            <charset val="128"/>
          </rPr>
          <t>保育所部分及び教育部分の両方に係る場合の48～54行目の記載については、補助率が異なる場合を除き、保育所等の欄に記載してください。（補助率が同じ場合は按分は不要です。）</t>
        </r>
      </text>
    </comment>
    <comment ref="BE51" authorId="0" shapeId="0" xr:uid="{9B3BB6C9-572D-42A3-9048-8DDB1DE202B3}">
      <text>
        <r>
          <rPr>
            <b/>
            <sz val="9"/>
            <color indexed="81"/>
            <rFont val="MS P ゴシック"/>
            <family val="3"/>
            <charset val="128"/>
          </rPr>
          <t>整備する施設に根抵当権が設定されている場合は本交付金の交付対象外となりますのでご確認ください。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30" authorId="0" shapeId="0" xr:uid="{4C6009E9-0162-40A4-8F5E-2D5C4AC8E37D}">
      <text>
        <r>
          <rPr>
            <b/>
            <sz val="9"/>
            <color indexed="81"/>
            <rFont val="MS P ゴシック"/>
            <family val="3"/>
            <charset val="128"/>
          </rPr>
          <t>様式第２号-1シートのＢＫ１４セル（整備後面積）と数値を一致させてください。</t>
        </r>
      </text>
    </comment>
  </commentList>
</comments>
</file>

<file path=xl/sharedStrings.xml><?xml version="1.0" encoding="utf-8"?>
<sst xmlns="http://schemas.openxmlformats.org/spreadsheetml/2006/main" count="759" uniqueCount="405">
  <si>
    <t>交付金</t>
    <rPh sb="0" eb="3">
      <t>コウフキン</t>
    </rPh>
    <phoneticPr fontId="5"/>
  </si>
  <si>
    <t>施設種別</t>
    <rPh sb="0" eb="2">
      <t>シセツ</t>
    </rPh>
    <rPh sb="2" eb="4">
      <t>シュベツ</t>
    </rPh>
    <phoneticPr fontId="5"/>
  </si>
  <si>
    <t>担当者名　　</t>
    <phoneticPr fontId="5"/>
  </si>
  <si>
    <t>電話　</t>
    <rPh sb="0" eb="2">
      <t>デンワ</t>
    </rPh>
    <phoneticPr fontId="5"/>
  </si>
  <si>
    <r>
      <t>（フリガナ）</t>
    </r>
    <r>
      <rPr>
        <sz val="6"/>
        <rFont val="ＭＳ ゴシック"/>
        <family val="3"/>
        <charset val="128"/>
      </rPr>
      <t xml:space="preserve">
</t>
    </r>
    <r>
      <rPr>
        <sz val="9"/>
        <rFont val="ＭＳ ゴシック"/>
        <family val="3"/>
        <charset val="128"/>
      </rPr>
      <t>施 設 名</t>
    </r>
    <rPh sb="7" eb="8">
      <t>ホドコ</t>
    </rPh>
    <rPh sb="9" eb="10">
      <t>セツ</t>
    </rPh>
    <rPh sb="11" eb="12">
      <t>メイ</t>
    </rPh>
    <phoneticPr fontId="5"/>
  </si>
  <si>
    <t>所 在 地</t>
    <rPh sb="0" eb="1">
      <t>トコロ</t>
    </rPh>
    <rPh sb="2" eb="3">
      <t>ザイ</t>
    </rPh>
    <rPh sb="4" eb="5">
      <t>チ</t>
    </rPh>
    <phoneticPr fontId="5"/>
  </si>
  <si>
    <t>整備区分</t>
    <rPh sb="0" eb="2">
      <t>セイビ</t>
    </rPh>
    <rPh sb="2" eb="4">
      <t>クブン</t>
    </rPh>
    <phoneticPr fontId="5"/>
  </si>
  <si>
    <t>施設種別の変更</t>
    <rPh sb="0" eb="2">
      <t>シセツ</t>
    </rPh>
    <rPh sb="2" eb="4">
      <t>シュベツ</t>
    </rPh>
    <rPh sb="5" eb="7">
      <t>ヘンコウ</t>
    </rPh>
    <phoneticPr fontId="5"/>
  </si>
  <si>
    <t>定　　員</t>
    <rPh sb="0" eb="1">
      <t>サダム</t>
    </rPh>
    <rPh sb="3" eb="4">
      <t>イン</t>
    </rPh>
    <phoneticPr fontId="5"/>
  </si>
  <si>
    <t>現在</t>
    <rPh sb="0" eb="2">
      <t>ゲンザイ</t>
    </rPh>
    <phoneticPr fontId="5"/>
  </si>
  <si>
    <t>名　⇒　増減</t>
    <rPh sb="0" eb="1">
      <t>メイ</t>
    </rPh>
    <rPh sb="4" eb="6">
      <t>ゾウゲン</t>
    </rPh>
    <phoneticPr fontId="5"/>
  </si>
  <si>
    <t>名　⇒　整備後</t>
    <rPh sb="0" eb="1">
      <t>メイ</t>
    </rPh>
    <rPh sb="4" eb="6">
      <t>セイビ</t>
    </rPh>
    <rPh sb="6" eb="7">
      <t>ゴ</t>
    </rPh>
    <phoneticPr fontId="5"/>
  </si>
  <si>
    <t>名</t>
    <rPh sb="0" eb="1">
      <t>メイ</t>
    </rPh>
    <phoneticPr fontId="5"/>
  </si>
  <si>
    <t>建物延面積及び構造</t>
    <rPh sb="0" eb="2">
      <t>タテモノ</t>
    </rPh>
    <rPh sb="2" eb="3">
      <t>ノ</t>
    </rPh>
    <rPh sb="3" eb="5">
      <t>メンセキ</t>
    </rPh>
    <rPh sb="5" eb="6">
      <t>オヨ</t>
    </rPh>
    <rPh sb="7" eb="9">
      <t>コウゾウ</t>
    </rPh>
    <phoneticPr fontId="5"/>
  </si>
  <si>
    <t>整備前</t>
    <rPh sb="0" eb="2">
      <t>セイビ</t>
    </rPh>
    <rPh sb="2" eb="3">
      <t>マエ</t>
    </rPh>
    <phoneticPr fontId="5"/>
  </si>
  <si>
    <t>階</t>
    <rPh sb="0" eb="1">
      <t>カイ</t>
    </rPh>
    <phoneticPr fontId="5"/>
  </si>
  <si>
    <t>㎡　⇒　整備後</t>
    <rPh sb="4" eb="6">
      <t>セイビ</t>
    </rPh>
    <rPh sb="6" eb="7">
      <t>ゴ</t>
    </rPh>
    <phoneticPr fontId="5"/>
  </si>
  <si>
    <t>㎡</t>
    <phoneticPr fontId="5"/>
  </si>
  <si>
    <t>造　⇒　整備後</t>
    <rPh sb="0" eb="1">
      <t>ツク</t>
    </rPh>
    <rPh sb="4" eb="6">
      <t>セイビ</t>
    </rPh>
    <rPh sb="6" eb="7">
      <t>ゴ</t>
    </rPh>
    <phoneticPr fontId="5"/>
  </si>
  <si>
    <t>造</t>
    <rPh sb="0" eb="1">
      <t>ツク</t>
    </rPh>
    <phoneticPr fontId="5"/>
  </si>
  <si>
    <t>年次計画</t>
    <rPh sb="0" eb="2">
      <t>ネンジ</t>
    </rPh>
    <rPh sb="2" eb="4">
      <t>ケイカク</t>
    </rPh>
    <phoneticPr fontId="5"/>
  </si>
  <si>
    <t>（</t>
    <phoneticPr fontId="5"/>
  </si>
  <si>
    <t>年度</t>
    <rPh sb="0" eb="2">
      <t>ネンド</t>
    </rPh>
    <phoneticPr fontId="5"/>
  </si>
  <si>
    <t>既存施設　
　　の状況</t>
    <rPh sb="0" eb="2">
      <t>キゾン</t>
    </rPh>
    <rPh sb="2" eb="4">
      <t>シセツ</t>
    </rPh>
    <rPh sb="9" eb="11">
      <t>ジョウキョウ</t>
    </rPh>
    <phoneticPr fontId="5"/>
  </si>
  <si>
    <t>建築年度</t>
    <rPh sb="0" eb="2">
      <t>ケンチク</t>
    </rPh>
    <rPh sb="2" eb="4">
      <t>ネンド</t>
    </rPh>
    <phoneticPr fontId="5"/>
  </si>
  <si>
    <t xml:space="preserve"> 国庫補助の有無</t>
    <rPh sb="1" eb="3">
      <t>コッコ</t>
    </rPh>
    <rPh sb="3" eb="5">
      <t>ホジョ</t>
    </rPh>
    <rPh sb="6" eb="8">
      <t>ウム</t>
    </rPh>
    <phoneticPr fontId="5"/>
  </si>
  <si>
    <t xml:space="preserve"> 財産処分承認申請の必要の有無</t>
    <rPh sb="1" eb="3">
      <t>ザイサン</t>
    </rPh>
    <rPh sb="3" eb="5">
      <t>ショブン</t>
    </rPh>
    <rPh sb="5" eb="7">
      <t>ショウニン</t>
    </rPh>
    <rPh sb="7" eb="9">
      <t>シンセイ</t>
    </rPh>
    <rPh sb="10" eb="12">
      <t>ヒツヨウ</t>
    </rPh>
    <rPh sb="13" eb="15">
      <t>ウム</t>
    </rPh>
    <phoneticPr fontId="5"/>
  </si>
  <si>
    <t>施行計画</t>
    <rPh sb="0" eb="2">
      <t>シコウ</t>
    </rPh>
    <rPh sb="2" eb="4">
      <t>ケイカク</t>
    </rPh>
    <phoneticPr fontId="5"/>
  </si>
  <si>
    <t>契約予定年月日</t>
    <phoneticPr fontId="5"/>
  </si>
  <si>
    <t>年</t>
    <rPh sb="0" eb="1">
      <t>ネン</t>
    </rPh>
    <phoneticPr fontId="5"/>
  </si>
  <si>
    <t>（経過年数</t>
    <rPh sb="1" eb="3">
      <t>ケイカ</t>
    </rPh>
    <rPh sb="3" eb="5">
      <t>ネンスウ</t>
    </rPh>
    <phoneticPr fontId="5"/>
  </si>
  <si>
    <t>年）</t>
    <rPh sb="0" eb="1">
      <t>トシ</t>
    </rPh>
    <phoneticPr fontId="5"/>
  </si>
  <si>
    <t>　※「有」「無」を記入し、「有」の場合は
　（　）に「年度」「金額」を記入</t>
    <rPh sb="3" eb="4">
      <t>ア</t>
    </rPh>
    <rPh sb="6" eb="7">
      <t>ナ</t>
    </rPh>
    <rPh sb="9" eb="11">
      <t>キニュウ</t>
    </rPh>
    <rPh sb="14" eb="15">
      <t>ア</t>
    </rPh>
    <rPh sb="17" eb="19">
      <t>バアイ</t>
    </rPh>
    <rPh sb="27" eb="29">
      <t>ネンド</t>
    </rPh>
    <rPh sb="31" eb="33">
      <t>キンガク</t>
    </rPh>
    <rPh sb="35" eb="37">
      <t>キニュウ</t>
    </rPh>
    <phoneticPr fontId="5"/>
  </si>
  <si>
    <t>　※「有」「無」を記入し、「有」の場合は
　（　）に「解体」「転用」「その他」を記入</t>
    <rPh sb="3" eb="4">
      <t>ア</t>
    </rPh>
    <rPh sb="6" eb="7">
      <t>ナ</t>
    </rPh>
    <rPh sb="9" eb="11">
      <t>キニュウ</t>
    </rPh>
    <rPh sb="14" eb="15">
      <t>ア</t>
    </rPh>
    <rPh sb="17" eb="19">
      <t>バアイ</t>
    </rPh>
    <rPh sb="27" eb="29">
      <t>カイタイ</t>
    </rPh>
    <rPh sb="31" eb="33">
      <t>テンヨウ</t>
    </rPh>
    <rPh sb="37" eb="38">
      <t>ホカ</t>
    </rPh>
    <rPh sb="40" eb="42">
      <t>キニュウ</t>
    </rPh>
    <phoneticPr fontId="5"/>
  </si>
  <si>
    <t>着工予定年月日</t>
    <rPh sb="0" eb="2">
      <t>チャッコウ</t>
    </rPh>
    <rPh sb="2" eb="4">
      <t>ヨテイ</t>
    </rPh>
    <rPh sb="4" eb="7">
      <t>ネンガッピ</t>
    </rPh>
    <phoneticPr fontId="5"/>
  </si>
  <si>
    <t>老朽度</t>
    <rPh sb="0" eb="2">
      <t>ロウキュウ</t>
    </rPh>
    <rPh sb="2" eb="3">
      <t>ド</t>
    </rPh>
    <phoneticPr fontId="5"/>
  </si>
  <si>
    <t>点</t>
    <rPh sb="0" eb="1">
      <t>テン</t>
    </rPh>
    <phoneticPr fontId="5"/>
  </si>
  <si>
    <t>）</t>
    <phoneticPr fontId="5"/>
  </si>
  <si>
    <t>財産処分の種類</t>
    <phoneticPr fontId="5"/>
  </si>
  <si>
    <t>完成予定年月日</t>
    <rPh sb="0" eb="2">
      <t>カンセイ</t>
    </rPh>
    <rPh sb="2" eb="4">
      <t>ヨテイ</t>
    </rPh>
    <rPh sb="4" eb="7">
      <t>ネンガッピ</t>
    </rPh>
    <phoneticPr fontId="5"/>
  </si>
  <si>
    <t>耐震診断</t>
    <rPh sb="0" eb="2">
      <t>タイシン</t>
    </rPh>
    <rPh sb="2" eb="4">
      <t>シンダン</t>
    </rPh>
    <phoneticPr fontId="5"/>
  </si>
  <si>
    <t>Is/Iw</t>
    <phoneticPr fontId="5"/>
  </si>
  <si>
    <t>千円</t>
    <rPh sb="0" eb="2">
      <t>センエン</t>
    </rPh>
    <phoneticPr fontId="5"/>
  </si>
  <si>
    <t>開所予定年月日</t>
    <rPh sb="0" eb="2">
      <t>カイショ</t>
    </rPh>
    <rPh sb="2" eb="4">
      <t>ヨテイ</t>
    </rPh>
    <rPh sb="4" eb="7">
      <t>ネンガッピ</t>
    </rPh>
    <phoneticPr fontId="5"/>
  </si>
  <si>
    <t>現存率</t>
    <rPh sb="0" eb="2">
      <t>ゲンゾン</t>
    </rPh>
    <rPh sb="2" eb="3">
      <t>リツ</t>
    </rPh>
    <phoneticPr fontId="5"/>
  </si>
  <si>
    <t>％</t>
    <phoneticPr fontId="5"/>
  </si>
  <si>
    <t>アスベスト対策の状況</t>
    <rPh sb="5" eb="7">
      <t>タイサク</t>
    </rPh>
    <rPh sb="8" eb="10">
      <t>ジョウキョウ</t>
    </rPh>
    <phoneticPr fontId="5"/>
  </si>
  <si>
    <t>アスベストの使用の有無</t>
    <rPh sb="6" eb="8">
      <t>シヨウ</t>
    </rPh>
    <rPh sb="9" eb="11">
      <t>ウム</t>
    </rPh>
    <phoneticPr fontId="5"/>
  </si>
  <si>
    <t>関係法令・必要手続きの確認状況</t>
    <rPh sb="0" eb="2">
      <t>カンケイ</t>
    </rPh>
    <rPh sb="2" eb="4">
      <t>ホウレイ</t>
    </rPh>
    <rPh sb="5" eb="7">
      <t>ヒツヨウ</t>
    </rPh>
    <rPh sb="7" eb="9">
      <t>テツヅ</t>
    </rPh>
    <rPh sb="11" eb="13">
      <t>カクニン</t>
    </rPh>
    <rPh sb="13" eb="15">
      <t>ジョウキョウ</t>
    </rPh>
    <phoneticPr fontId="5"/>
  </si>
  <si>
    <t>アスベスト使用建物における工事着工前の必要手続きの予定</t>
    <rPh sb="5" eb="7">
      <t>シヨウ</t>
    </rPh>
    <rPh sb="7" eb="9">
      <t>タテモノ</t>
    </rPh>
    <rPh sb="13" eb="15">
      <t>コウジ</t>
    </rPh>
    <rPh sb="15" eb="17">
      <t>チャッコウ</t>
    </rPh>
    <rPh sb="17" eb="18">
      <t>マエ</t>
    </rPh>
    <rPh sb="19" eb="21">
      <t>ヒツヨウ</t>
    </rPh>
    <rPh sb="21" eb="23">
      <t>テツヅ</t>
    </rPh>
    <rPh sb="25" eb="27">
      <t>ヨテイ</t>
    </rPh>
    <phoneticPr fontId="5"/>
  </si>
  <si>
    <t>工事の際の職員・園児の安全性確保の方法</t>
    <rPh sb="0" eb="2">
      <t>コウジ</t>
    </rPh>
    <rPh sb="3" eb="4">
      <t>サイ</t>
    </rPh>
    <rPh sb="5" eb="7">
      <t>ショクイン</t>
    </rPh>
    <rPh sb="8" eb="10">
      <t>エンジ</t>
    </rPh>
    <rPh sb="11" eb="14">
      <t>アンゼンセイ</t>
    </rPh>
    <rPh sb="14" eb="16">
      <t>カクホ</t>
    </rPh>
    <rPh sb="17" eb="19">
      <t>ホウホウ</t>
    </rPh>
    <phoneticPr fontId="5"/>
  </si>
  <si>
    <t>使用されている</t>
    <rPh sb="0" eb="2">
      <t>シヨウ</t>
    </rPh>
    <phoneticPr fontId="5"/>
  </si>
  <si>
    <t>確認済みである</t>
    <phoneticPr fontId="5"/>
  </si>
  <si>
    <t>特定粉じん排出等作業届出の提出</t>
    <phoneticPr fontId="5"/>
  </si>
  <si>
    <t>使用されていない</t>
    <rPh sb="0" eb="2">
      <t>シヨウ</t>
    </rPh>
    <phoneticPr fontId="5"/>
  </si>
  <si>
    <t>石綿則</t>
    <phoneticPr fontId="5"/>
  </si>
  <si>
    <t>大防法</t>
    <rPh sb="0" eb="3">
      <t>タイボウホウボウホウ</t>
    </rPh>
    <phoneticPr fontId="5"/>
  </si>
  <si>
    <t>工事着手にかかる事前届出の実施</t>
    <rPh sb="0" eb="2">
      <t>コウジ</t>
    </rPh>
    <rPh sb="2" eb="4">
      <t>チャクシュ</t>
    </rPh>
    <rPh sb="8" eb="10">
      <t>ジゼン</t>
    </rPh>
    <rPh sb="10" eb="11">
      <t>トド</t>
    </rPh>
    <rPh sb="11" eb="12">
      <t>デ</t>
    </rPh>
    <rPh sb="13" eb="15">
      <t>ジッシ</t>
    </rPh>
    <phoneticPr fontId="5"/>
  </si>
  <si>
    <t>事前調査日　　年　月　日</t>
    <rPh sb="0" eb="2">
      <t>ジゼン</t>
    </rPh>
    <rPh sb="2" eb="4">
      <t>チョウサ</t>
    </rPh>
    <rPh sb="4" eb="5">
      <t>ビ</t>
    </rPh>
    <rPh sb="7" eb="8">
      <t>ネン</t>
    </rPh>
    <rPh sb="9" eb="10">
      <t>ガツ</t>
    </rPh>
    <rPh sb="11" eb="12">
      <t>ニチ</t>
    </rPh>
    <phoneticPr fontId="5"/>
  </si>
  <si>
    <t>（その他、予定があれば記載）</t>
    <rPh sb="3" eb="4">
      <t>タ</t>
    </rPh>
    <rPh sb="5" eb="7">
      <t>ヨテイ</t>
    </rPh>
    <rPh sb="11" eb="13">
      <t>キサイ</t>
    </rPh>
    <phoneticPr fontId="5"/>
  </si>
  <si>
    <t>用地の状況</t>
    <rPh sb="0" eb="1">
      <t>ヨウ</t>
    </rPh>
    <rPh sb="1" eb="2">
      <t>チ</t>
    </rPh>
    <rPh sb="3" eb="5">
      <t>ジョウキョウ</t>
    </rPh>
    <phoneticPr fontId="5"/>
  </si>
  <si>
    <t>所有</t>
    <rPh sb="0" eb="2">
      <t>ショユウ</t>
    </rPh>
    <phoneticPr fontId="5"/>
  </si>
  <si>
    <t xml:space="preserve">用地未決定の場合における手続きの状況
</t>
    <rPh sb="0" eb="2">
      <t>ヨウチ</t>
    </rPh>
    <rPh sb="2" eb="5">
      <t>ミケッテイ</t>
    </rPh>
    <rPh sb="6" eb="8">
      <t>バアイ</t>
    </rPh>
    <rPh sb="12" eb="14">
      <t>テツヅキ</t>
    </rPh>
    <rPh sb="16" eb="18">
      <t>ジョウキョウ</t>
    </rPh>
    <phoneticPr fontId="5"/>
  </si>
  <si>
    <t>危険地区指定の有無</t>
    <rPh sb="0" eb="2">
      <t>キケン</t>
    </rPh>
    <rPh sb="2" eb="4">
      <t>チク</t>
    </rPh>
    <rPh sb="4" eb="6">
      <t>シテイ</t>
    </rPh>
    <rPh sb="7" eb="9">
      <t>ウム</t>
    </rPh>
    <phoneticPr fontId="5"/>
  </si>
  <si>
    <t>買収予定</t>
    <rPh sb="0" eb="2">
      <t>バイシュウ</t>
    </rPh>
    <rPh sb="2" eb="4">
      <t>ヨテイ</t>
    </rPh>
    <phoneticPr fontId="5"/>
  </si>
  <si>
    <t>（令和</t>
    <rPh sb="1" eb="3">
      <t>レイワ</t>
    </rPh>
    <phoneticPr fontId="5"/>
  </si>
  <si>
    <t>月）</t>
    <rPh sb="0" eb="1">
      <t>ガツ</t>
    </rPh>
    <phoneticPr fontId="5"/>
  </si>
  <si>
    <t>借地</t>
    <rPh sb="0" eb="2">
      <t>シャクチ</t>
    </rPh>
    <phoneticPr fontId="5"/>
  </si>
  <si>
    <t>地上権</t>
    <rPh sb="0" eb="3">
      <t>チジョウケン</t>
    </rPh>
    <phoneticPr fontId="5"/>
  </si>
  <si>
    <t>賃借権</t>
    <rPh sb="0" eb="3">
      <t>チンシャクケン</t>
    </rPh>
    <phoneticPr fontId="5"/>
  </si>
  <si>
    <t>定期借地権</t>
    <rPh sb="0" eb="2">
      <t>テイキ</t>
    </rPh>
    <rPh sb="2" eb="5">
      <t>シャクチケン</t>
    </rPh>
    <phoneticPr fontId="5"/>
  </si>
  <si>
    <t xml:space="preserve">用地について（地域住民との調整状況・環境等）
</t>
    <rPh sb="0" eb="2">
      <t>ヨウチ</t>
    </rPh>
    <rPh sb="7" eb="9">
      <t>チイキ</t>
    </rPh>
    <rPh sb="9" eb="11">
      <t>ジュウミン</t>
    </rPh>
    <rPh sb="13" eb="15">
      <t>チョウセイ</t>
    </rPh>
    <rPh sb="15" eb="17">
      <t>ジョウキョウ</t>
    </rPh>
    <rPh sb="18" eb="20">
      <t>カンキョウ</t>
    </rPh>
    <rPh sb="20" eb="21">
      <t>トウ</t>
    </rPh>
    <phoneticPr fontId="5"/>
  </si>
  <si>
    <t>（借用の相手</t>
    <rPh sb="1" eb="3">
      <t>シャクヨウ</t>
    </rPh>
    <rPh sb="4" eb="6">
      <t>アイテ</t>
    </rPh>
    <phoneticPr fontId="5"/>
  </si>
  <si>
    <t>施設整備区分</t>
    <rPh sb="0" eb="1">
      <t>ホドコ</t>
    </rPh>
    <rPh sb="1" eb="2">
      <t>セツ</t>
    </rPh>
    <rPh sb="2" eb="3">
      <t>ヒトシ</t>
    </rPh>
    <rPh sb="3" eb="4">
      <t>ビ</t>
    </rPh>
    <rPh sb="4" eb="5">
      <t>ク</t>
    </rPh>
    <rPh sb="5" eb="6">
      <t>ブン</t>
    </rPh>
    <phoneticPr fontId="5"/>
  </si>
  <si>
    <t>交付基準額</t>
    <rPh sb="0" eb="2">
      <t>コウフ</t>
    </rPh>
    <rPh sb="2" eb="5">
      <t>キジュンガク</t>
    </rPh>
    <phoneticPr fontId="5"/>
  </si>
  <si>
    <t>大規模修繕等・防犯
対策強化事業の場合</t>
    <rPh sb="0" eb="3">
      <t>ダイキボ</t>
    </rPh>
    <rPh sb="3" eb="5">
      <t>シュウゼン</t>
    </rPh>
    <rPh sb="5" eb="6">
      <t>トウ</t>
    </rPh>
    <rPh sb="7" eb="9">
      <t>ボウハン</t>
    </rPh>
    <rPh sb="10" eb="12">
      <t>タイサク</t>
    </rPh>
    <rPh sb="12" eb="14">
      <t>キョウカ</t>
    </rPh>
    <rPh sb="14" eb="16">
      <t>ジギョウ</t>
    </rPh>
    <rPh sb="17" eb="19">
      <t>バアイ</t>
    </rPh>
    <phoneticPr fontId="5"/>
  </si>
  <si>
    <t>(定員等)</t>
    <rPh sb="1" eb="3">
      <t>テイイン</t>
    </rPh>
    <rPh sb="3" eb="4">
      <t>トウ</t>
    </rPh>
    <phoneticPr fontId="5"/>
  </si>
  <si>
    <t>(計算式等)</t>
    <rPh sb="1" eb="4">
      <t>ケイサンシキ</t>
    </rPh>
    <rPh sb="4" eb="5">
      <t>トウ</t>
    </rPh>
    <phoneticPr fontId="5"/>
  </si>
  <si>
    <t>(基準額)</t>
    <rPh sb="1" eb="4">
      <t>キジュンガク</t>
    </rPh>
    <phoneticPr fontId="5"/>
  </si>
  <si>
    <t>特殊附帯工事費</t>
    <rPh sb="6" eb="7">
      <t>ヒ</t>
    </rPh>
    <phoneticPr fontId="5"/>
  </si>
  <si>
    <t>地域の余裕スペース活用促進加算</t>
    <rPh sb="0" eb="2">
      <t>チイキ</t>
    </rPh>
    <rPh sb="3" eb="5">
      <t>ヨユウ</t>
    </rPh>
    <rPh sb="9" eb="11">
      <t>カツヨウ</t>
    </rPh>
    <rPh sb="11" eb="13">
      <t>ソクシン</t>
    </rPh>
    <rPh sb="13" eb="15">
      <t>カサン</t>
    </rPh>
    <phoneticPr fontId="5"/>
  </si>
  <si>
    <t>設計料加算</t>
    <phoneticPr fontId="5"/>
  </si>
  <si>
    <t>開設準備費加算</t>
    <rPh sb="0" eb="2">
      <t>カイセツ</t>
    </rPh>
    <rPh sb="2" eb="5">
      <t>ジュンビヒ</t>
    </rPh>
    <rPh sb="5" eb="7">
      <t>カサン</t>
    </rPh>
    <phoneticPr fontId="5"/>
  </si>
  <si>
    <t>土地借料加算</t>
    <rPh sb="0" eb="2">
      <t>トチ</t>
    </rPh>
    <rPh sb="2" eb="4">
      <t>シャクリョウ</t>
    </rPh>
    <rPh sb="4" eb="6">
      <t>カサン</t>
    </rPh>
    <phoneticPr fontId="5"/>
  </si>
  <si>
    <t>財政力指数（３か年平均）</t>
    <rPh sb="0" eb="3">
      <t>ザイセイリョク</t>
    </rPh>
    <rPh sb="3" eb="5">
      <t>シスウ</t>
    </rPh>
    <rPh sb="8" eb="9">
      <t>ネン</t>
    </rPh>
    <rPh sb="9" eb="11">
      <t>ヘイキン</t>
    </rPh>
    <phoneticPr fontId="5"/>
  </si>
  <si>
    <t>仮設施設整備工事費</t>
    <rPh sb="0" eb="1">
      <t>カリ</t>
    </rPh>
    <rPh sb="1" eb="2">
      <t>セツ</t>
    </rPh>
    <rPh sb="2" eb="4">
      <t>シセツ</t>
    </rPh>
    <rPh sb="4" eb="6">
      <t>セイビ</t>
    </rPh>
    <rPh sb="6" eb="7">
      <t>タクミ</t>
    </rPh>
    <rPh sb="7" eb="8">
      <t>コト</t>
    </rPh>
    <rPh sb="8" eb="9">
      <t>ヒ</t>
    </rPh>
    <phoneticPr fontId="5"/>
  </si>
  <si>
    <t>計（a)</t>
    <rPh sb="0" eb="1">
      <t>ケイ</t>
    </rPh>
    <phoneticPr fontId="5"/>
  </si>
  <si>
    <t>千円</t>
    <phoneticPr fontId="5"/>
  </si>
  <si>
    <t>対象経費の実支出予定額 (b)</t>
    <rPh sb="0" eb="2">
      <t>タイショウ</t>
    </rPh>
    <rPh sb="2" eb="4">
      <t>ケイヒ</t>
    </rPh>
    <rPh sb="5" eb="6">
      <t>ジツ</t>
    </rPh>
    <rPh sb="6" eb="8">
      <t>シシュツ</t>
    </rPh>
    <rPh sb="8" eb="10">
      <t>ヨテイ</t>
    </rPh>
    <rPh sb="10" eb="11">
      <t>ガク</t>
    </rPh>
    <phoneticPr fontId="5"/>
  </si>
  <si>
    <t>特別法適用の有無　　</t>
    <rPh sb="0" eb="3">
      <t>トクベツホウ</t>
    </rPh>
    <rPh sb="3" eb="5">
      <t>テキヨウ</t>
    </rPh>
    <rPh sb="6" eb="8">
      <t>ウム</t>
    </rPh>
    <phoneticPr fontId="5"/>
  </si>
  <si>
    <t>総事業費（c)</t>
    <rPh sb="0" eb="3">
      <t>ソウジギョウ</t>
    </rPh>
    <rPh sb="3" eb="4">
      <t>ヒ</t>
    </rPh>
    <phoneticPr fontId="5"/>
  </si>
  <si>
    <t>寄付金その他の収入額 (d)</t>
    <rPh sb="0" eb="3">
      <t>キフキン</t>
    </rPh>
    <rPh sb="5" eb="6">
      <t>タ</t>
    </rPh>
    <rPh sb="7" eb="9">
      <t>シュウニュウ</t>
    </rPh>
    <rPh sb="9" eb="10">
      <t>ガク</t>
    </rPh>
    <phoneticPr fontId="5"/>
  </si>
  <si>
    <t>(c-d)×補助率 （e）</t>
    <rPh sb="6" eb="9">
      <t>ホジョリツ</t>
    </rPh>
    <phoneticPr fontId="5"/>
  </si>
  <si>
    <t>実支出予定額(b)
×補助率 (f)</t>
    <rPh sb="0" eb="1">
      <t>ジツ</t>
    </rPh>
    <rPh sb="1" eb="3">
      <t>シシュツ</t>
    </rPh>
    <rPh sb="3" eb="6">
      <t>ヨテイガク</t>
    </rPh>
    <rPh sb="11" eb="14">
      <t>ホジョリツ</t>
    </rPh>
    <phoneticPr fontId="5"/>
  </si>
  <si>
    <t>(e)と(f)を比較して
小さい方(g)</t>
    <rPh sb="8" eb="10">
      <t>ヒカク</t>
    </rPh>
    <rPh sb="13" eb="14">
      <t>チイ</t>
    </rPh>
    <rPh sb="16" eb="17">
      <t>ホウ</t>
    </rPh>
    <phoneticPr fontId="5"/>
  </si>
  <si>
    <t>※ 2か年事業の場合は(h)×進捗率で当該年度分を算出。2か年目の場合は、1か年目の協議書及び交付決定通知書の写しを添付すること。</t>
    <rPh sb="4" eb="5">
      <t>ネン</t>
    </rPh>
    <rPh sb="5" eb="7">
      <t>ジギョウ</t>
    </rPh>
    <rPh sb="8" eb="10">
      <t>バアイ</t>
    </rPh>
    <rPh sb="19" eb="21">
      <t>トウガイ</t>
    </rPh>
    <rPh sb="21" eb="24">
      <t>ネンドブン</t>
    </rPh>
    <rPh sb="25" eb="27">
      <t>サンシュツ</t>
    </rPh>
    <rPh sb="30" eb="31">
      <t>ネン</t>
    </rPh>
    <rPh sb="31" eb="32">
      <t>メ</t>
    </rPh>
    <rPh sb="33" eb="35">
      <t>バアイ</t>
    </rPh>
    <rPh sb="39" eb="40">
      <t>ネン</t>
    </rPh>
    <rPh sb="40" eb="41">
      <t>メ</t>
    </rPh>
    <rPh sb="42" eb="45">
      <t>キョウギショ</t>
    </rPh>
    <rPh sb="45" eb="46">
      <t>オヨ</t>
    </rPh>
    <rPh sb="47" eb="49">
      <t>コウフ</t>
    </rPh>
    <rPh sb="49" eb="51">
      <t>ケッテイ</t>
    </rPh>
    <rPh sb="51" eb="53">
      <t>ツウチ</t>
    </rPh>
    <rPh sb="53" eb="54">
      <t>ショ</t>
    </rPh>
    <rPh sb="55" eb="56">
      <t>ウツ</t>
    </rPh>
    <rPh sb="58" eb="60">
      <t>テンプ</t>
    </rPh>
    <phoneticPr fontId="5"/>
  </si>
  <si>
    <t>施 設 名</t>
    <rPh sb="0" eb="1">
      <t>ホドコ</t>
    </rPh>
    <rPh sb="2" eb="3">
      <t>セツ</t>
    </rPh>
    <rPh sb="4" eb="5">
      <t>メイ</t>
    </rPh>
    <phoneticPr fontId="5"/>
  </si>
  <si>
    <t>児童年齢別内訳</t>
    <rPh sb="0" eb="2">
      <t>ジドウ</t>
    </rPh>
    <rPh sb="2" eb="4">
      <t>ネンレイ</t>
    </rPh>
    <rPh sb="4" eb="5">
      <t>ベツ</t>
    </rPh>
    <rPh sb="5" eb="7">
      <t>ウチワケ</t>
    </rPh>
    <phoneticPr fontId="5"/>
  </si>
  <si>
    <t>年齢</t>
    <rPh sb="0" eb="2">
      <t>ネンレイ</t>
    </rPh>
    <phoneticPr fontId="5"/>
  </si>
  <si>
    <t>合　計</t>
    <rPh sb="0" eb="1">
      <t>ゴウ</t>
    </rPh>
    <rPh sb="2" eb="3">
      <t>ケイ</t>
    </rPh>
    <phoneticPr fontId="5"/>
  </si>
  <si>
    <t>支給認定区分別
内訳</t>
    <rPh sb="0" eb="2">
      <t>シキュウ</t>
    </rPh>
    <rPh sb="2" eb="4">
      <t>ニンテイ</t>
    </rPh>
    <rPh sb="4" eb="6">
      <t>クブン</t>
    </rPh>
    <rPh sb="6" eb="7">
      <t>ベツ</t>
    </rPh>
    <rPh sb="8" eb="10">
      <t>ウチワケ</t>
    </rPh>
    <phoneticPr fontId="5"/>
  </si>
  <si>
    <t>支給認定こども</t>
    <rPh sb="0" eb="2">
      <t>シキュウ</t>
    </rPh>
    <rPh sb="2" eb="4">
      <t>ニンテイ</t>
    </rPh>
    <phoneticPr fontId="5"/>
  </si>
  <si>
    <t>1号</t>
    <rPh sb="1" eb="2">
      <t>ゴウ</t>
    </rPh>
    <phoneticPr fontId="5"/>
  </si>
  <si>
    <t>2号</t>
    <rPh sb="1" eb="2">
      <t>ゴウ</t>
    </rPh>
    <phoneticPr fontId="5"/>
  </si>
  <si>
    <t>3号</t>
    <rPh sb="1" eb="2">
      <t>ゴウ</t>
    </rPh>
    <phoneticPr fontId="5"/>
  </si>
  <si>
    <t>現　在</t>
    <rPh sb="0" eb="1">
      <t>ウツツ</t>
    </rPh>
    <rPh sb="2" eb="3">
      <t>ザイ</t>
    </rPh>
    <phoneticPr fontId="5"/>
  </si>
  <si>
    <t>定員</t>
    <rPh sb="0" eb="2">
      <t>テイイン</t>
    </rPh>
    <phoneticPr fontId="5"/>
  </si>
  <si>
    <t>整備前の定員内訳</t>
    <rPh sb="0" eb="2">
      <t>セイビ</t>
    </rPh>
    <rPh sb="2" eb="3">
      <t>マエ</t>
    </rPh>
    <rPh sb="4" eb="6">
      <t>テイイン</t>
    </rPh>
    <rPh sb="6" eb="8">
      <t>ウチワケ</t>
    </rPh>
    <phoneticPr fontId="5"/>
  </si>
  <si>
    <t>現員</t>
    <rPh sb="0" eb="1">
      <t>ゲン</t>
    </rPh>
    <rPh sb="1" eb="2">
      <t>イン</t>
    </rPh>
    <phoneticPr fontId="5"/>
  </si>
  <si>
    <t>整備後の定員内訳</t>
    <rPh sb="0" eb="2">
      <t>セイビ</t>
    </rPh>
    <rPh sb="2" eb="3">
      <t>ゴ</t>
    </rPh>
    <rPh sb="4" eb="6">
      <t>テイイン</t>
    </rPh>
    <rPh sb="6" eb="8">
      <t>ウチワケ</t>
    </rPh>
    <phoneticPr fontId="5"/>
  </si>
  <si>
    <t>入所率（現員／定員）</t>
    <rPh sb="0" eb="2">
      <t>ニュウショ</t>
    </rPh>
    <rPh sb="2" eb="3">
      <t>リツ</t>
    </rPh>
    <rPh sb="4" eb="6">
      <t>ゲンイン</t>
    </rPh>
    <rPh sb="7" eb="9">
      <t>テイイン</t>
    </rPh>
    <phoneticPr fontId="5"/>
  </si>
  <si>
    <t>定員に占める1号子どもの割合</t>
    <rPh sb="0" eb="2">
      <t>テイイン</t>
    </rPh>
    <rPh sb="3" eb="4">
      <t>シ</t>
    </rPh>
    <rPh sb="7" eb="8">
      <t>ゴウ</t>
    </rPh>
    <rPh sb="8" eb="9">
      <t>コ</t>
    </rPh>
    <rPh sb="12" eb="14">
      <t>ワリアイ</t>
    </rPh>
    <phoneticPr fontId="5"/>
  </si>
  <si>
    <t>整備後</t>
    <rPh sb="0" eb="2">
      <t>セイビ</t>
    </rPh>
    <rPh sb="2" eb="3">
      <t>ゴ</t>
    </rPh>
    <phoneticPr fontId="5"/>
  </si>
  <si>
    <t>定員に占める2・3号子どもの割合</t>
    <rPh sb="0" eb="2">
      <t>テイイン</t>
    </rPh>
    <rPh sb="3" eb="4">
      <t>シ</t>
    </rPh>
    <rPh sb="9" eb="10">
      <t>ゴウ</t>
    </rPh>
    <rPh sb="10" eb="11">
      <t>コ</t>
    </rPh>
    <rPh sb="14" eb="16">
      <t>ワリアイ</t>
    </rPh>
    <phoneticPr fontId="5"/>
  </si>
  <si>
    <t>（按分率の算出方法）</t>
    <rPh sb="1" eb="3">
      <t>アンブン</t>
    </rPh>
    <rPh sb="3" eb="4">
      <t>リツ</t>
    </rPh>
    <rPh sb="5" eb="7">
      <t>サンシュツ</t>
    </rPh>
    <rPh sb="7" eb="9">
      <t>ホウホウ</t>
    </rPh>
    <phoneticPr fontId="5"/>
  </si>
  <si>
    <t>最低基準適合状況（整備後）</t>
    <rPh sb="0" eb="2">
      <t>サイテイ</t>
    </rPh>
    <rPh sb="2" eb="4">
      <t>キジュン</t>
    </rPh>
    <rPh sb="4" eb="6">
      <t>テキゴウ</t>
    </rPh>
    <rPh sb="6" eb="8">
      <t>ジョウキョウ</t>
    </rPh>
    <rPh sb="9" eb="11">
      <t>セイビ</t>
    </rPh>
    <rPh sb="11" eb="12">
      <t>ゴ</t>
    </rPh>
    <phoneticPr fontId="5"/>
  </si>
  <si>
    <t>区　　　分</t>
    <rPh sb="0" eb="1">
      <t>ク</t>
    </rPh>
    <rPh sb="4" eb="5">
      <t>ブン</t>
    </rPh>
    <phoneticPr fontId="5"/>
  </si>
  <si>
    <t>適合状況</t>
    <rPh sb="0" eb="2">
      <t>テキゴウ</t>
    </rPh>
    <rPh sb="2" eb="4">
      <t>ジョウキョウ</t>
    </rPh>
    <phoneticPr fontId="5"/>
  </si>
  <si>
    <t>延　面　積</t>
    <rPh sb="0" eb="1">
      <t>ノ</t>
    </rPh>
    <rPh sb="2" eb="3">
      <t>メン</t>
    </rPh>
    <rPh sb="4" eb="5">
      <t>セキ</t>
    </rPh>
    <phoneticPr fontId="5"/>
  </si>
  <si>
    <t>最　　低　　基　　準　　面　　積　　等</t>
    <rPh sb="0" eb="1">
      <t>サイ</t>
    </rPh>
    <rPh sb="3" eb="4">
      <t>テイ</t>
    </rPh>
    <rPh sb="6" eb="7">
      <t>モト</t>
    </rPh>
    <rPh sb="9" eb="10">
      <t>ジュン</t>
    </rPh>
    <rPh sb="12" eb="13">
      <t>メン</t>
    </rPh>
    <rPh sb="15" eb="16">
      <t>セキ</t>
    </rPh>
    <rPh sb="18" eb="19">
      <t>トウ</t>
    </rPh>
    <phoneticPr fontId="5"/>
  </si>
  <si>
    <t>乳　児　室</t>
    <rPh sb="0" eb="1">
      <t>チチ</t>
    </rPh>
    <rPh sb="2" eb="3">
      <t>コ</t>
    </rPh>
    <rPh sb="4" eb="5">
      <t>シツ</t>
    </rPh>
    <phoneticPr fontId="5"/>
  </si>
  <si>
    <t>人）＝</t>
    <rPh sb="0" eb="1">
      <t>ニン</t>
    </rPh>
    <phoneticPr fontId="5"/>
  </si>
  <si>
    <t>ほ ふ く 室</t>
    <rPh sb="6" eb="7">
      <t>シツ</t>
    </rPh>
    <phoneticPr fontId="5"/>
  </si>
  <si>
    <t>小　　計</t>
    <rPh sb="0" eb="1">
      <t>ショウ</t>
    </rPh>
    <rPh sb="3" eb="4">
      <t>ケイ</t>
    </rPh>
    <phoneticPr fontId="5"/>
  </si>
  <si>
    <t>保　育　室</t>
    <rPh sb="0" eb="1">
      <t>タモツ</t>
    </rPh>
    <rPh sb="2" eb="3">
      <t>イク</t>
    </rPh>
    <rPh sb="4" eb="5">
      <t>シツ</t>
    </rPh>
    <phoneticPr fontId="5"/>
  </si>
  <si>
    <t>　1.98㎡×２歳以上児定員数</t>
    <rPh sb="8" eb="11">
      <t>サイイジョウ</t>
    </rPh>
    <rPh sb="11" eb="12">
      <t>ジ</t>
    </rPh>
    <rPh sb="12" eb="14">
      <t>テイイン</t>
    </rPh>
    <rPh sb="14" eb="15">
      <t>スウ</t>
    </rPh>
    <phoneticPr fontId="5"/>
  </si>
  <si>
    <t>遊　戯　室</t>
    <rPh sb="0" eb="1">
      <t>ユウ</t>
    </rPh>
    <rPh sb="2" eb="3">
      <t>ギ</t>
    </rPh>
    <rPh sb="4" eb="5">
      <t>シツ</t>
    </rPh>
    <phoneticPr fontId="5"/>
  </si>
  <si>
    <t>調　理　室</t>
    <rPh sb="0" eb="1">
      <t>チョウ</t>
    </rPh>
    <rPh sb="2" eb="3">
      <t>リ</t>
    </rPh>
    <rPh sb="4" eb="5">
      <t>シツ</t>
    </rPh>
    <phoneticPr fontId="5"/>
  </si>
  <si>
    <t>　</t>
    <phoneticPr fontId="5"/>
  </si>
  <si>
    <t>便　　　所</t>
    <rPh sb="0" eb="1">
      <t>ビン</t>
    </rPh>
    <rPh sb="4" eb="5">
      <t>トコロ</t>
    </rPh>
    <phoneticPr fontId="5"/>
  </si>
  <si>
    <t>医　務　室</t>
    <rPh sb="0" eb="1">
      <t>イ</t>
    </rPh>
    <rPh sb="2" eb="3">
      <t>ツトム</t>
    </rPh>
    <rPh sb="4" eb="5">
      <t>シツ</t>
    </rPh>
    <phoneticPr fontId="5"/>
  </si>
  <si>
    <t>そ　の　他</t>
    <rPh sb="4" eb="5">
      <t>ホカ</t>
    </rPh>
    <phoneticPr fontId="5"/>
  </si>
  <si>
    <t>　　一時預かり保育室</t>
    <rPh sb="2" eb="4">
      <t>イチジ</t>
    </rPh>
    <rPh sb="4" eb="5">
      <t>アズ</t>
    </rPh>
    <rPh sb="7" eb="9">
      <t>ホイク</t>
    </rPh>
    <rPh sb="9" eb="10">
      <t>シツ</t>
    </rPh>
    <phoneticPr fontId="5"/>
  </si>
  <si>
    <t>　　病児・病後児保育室
　　（病児型・病後児型）</t>
    <rPh sb="2" eb="4">
      <t>ビョウジ</t>
    </rPh>
    <rPh sb="5" eb="7">
      <t>ビョウゴ</t>
    </rPh>
    <rPh sb="7" eb="8">
      <t>ジ</t>
    </rPh>
    <rPh sb="8" eb="10">
      <t>ホイク</t>
    </rPh>
    <rPh sb="10" eb="11">
      <t>シツ</t>
    </rPh>
    <rPh sb="15" eb="17">
      <t>ビョウジ</t>
    </rPh>
    <rPh sb="17" eb="18">
      <t>ガタ</t>
    </rPh>
    <rPh sb="19" eb="21">
      <t>ビョウゴ</t>
    </rPh>
    <rPh sb="21" eb="22">
      <t>ジ</t>
    </rPh>
    <rPh sb="22" eb="23">
      <t>カタ</t>
    </rPh>
    <phoneticPr fontId="5"/>
  </si>
  <si>
    <t>　　地域子育て支援相談室</t>
    <rPh sb="2" eb="4">
      <t>チイキ</t>
    </rPh>
    <rPh sb="4" eb="6">
      <t>コソダ</t>
    </rPh>
    <rPh sb="7" eb="9">
      <t>シエン</t>
    </rPh>
    <rPh sb="9" eb="12">
      <t>ソウダンシツ</t>
    </rPh>
    <phoneticPr fontId="5"/>
  </si>
  <si>
    <t>　　屋外遊戯場</t>
    <rPh sb="2" eb="4">
      <t>オクガイ</t>
    </rPh>
    <rPh sb="4" eb="7">
      <t>ユウギジョウ</t>
    </rPh>
    <phoneticPr fontId="5"/>
  </si>
  <si>
    <t>　　その他（　　　　　　　　　　　）</t>
    <rPh sb="4" eb="5">
      <t>タ</t>
    </rPh>
    <phoneticPr fontId="5"/>
  </si>
  <si>
    <t>　 3.3㎡×２歳以上児定員数</t>
    <rPh sb="8" eb="11">
      <t>サイイジョウ</t>
    </rPh>
    <rPh sb="11" eb="12">
      <t>ジ</t>
    </rPh>
    <rPh sb="12" eb="14">
      <t>テイイン</t>
    </rPh>
    <rPh sb="14" eb="15">
      <t>スウ</t>
    </rPh>
    <phoneticPr fontId="5"/>
  </si>
  <si>
    <t>合　　　　　　計</t>
    <rPh sb="0" eb="1">
      <t>ゴウ</t>
    </rPh>
    <rPh sb="7" eb="8">
      <t>ケイ</t>
    </rPh>
    <phoneticPr fontId="5"/>
  </si>
  <si>
    <t>区分</t>
    <rPh sb="0" eb="2">
      <t>クブン</t>
    </rPh>
    <phoneticPr fontId="5"/>
  </si>
  <si>
    <t>当初</t>
    <rPh sb="0" eb="2">
      <t>トウショ</t>
    </rPh>
    <phoneticPr fontId="5"/>
  </si>
  <si>
    <t>施設種別</t>
    <rPh sb="0" eb="2">
      <t>シセツ</t>
    </rPh>
    <rPh sb="2" eb="4">
      <t>シュベツ</t>
    </rPh>
    <phoneticPr fontId="17"/>
  </si>
  <si>
    <t>保育所</t>
    <rPh sb="0" eb="3">
      <t>ホイクショ</t>
    </rPh>
    <phoneticPr fontId="17"/>
  </si>
  <si>
    <t>設置主体</t>
    <rPh sb="0" eb="2">
      <t>セッチ</t>
    </rPh>
    <rPh sb="2" eb="4">
      <t>シュタイ</t>
    </rPh>
    <phoneticPr fontId="17"/>
  </si>
  <si>
    <t>社会福祉法人</t>
    <rPh sb="0" eb="2">
      <t>シャカイ</t>
    </rPh>
    <rPh sb="2" eb="4">
      <t>フクシ</t>
    </rPh>
    <rPh sb="4" eb="6">
      <t>ホウジン</t>
    </rPh>
    <phoneticPr fontId="17"/>
  </si>
  <si>
    <t>自己所有</t>
    <rPh sb="0" eb="2">
      <t>ジコ</t>
    </rPh>
    <rPh sb="2" eb="4">
      <t>ショユウ</t>
    </rPh>
    <phoneticPr fontId="17"/>
  </si>
  <si>
    <t>特別な財政措置</t>
    <rPh sb="0" eb="2">
      <t>トクベツ</t>
    </rPh>
    <rPh sb="3" eb="5">
      <t>ザイセイ</t>
    </rPh>
    <rPh sb="5" eb="7">
      <t>ソチ</t>
    </rPh>
    <phoneticPr fontId="17"/>
  </si>
  <si>
    <t>国庫補助率</t>
    <rPh sb="0" eb="2">
      <t>コッコ</t>
    </rPh>
    <rPh sb="2" eb="4">
      <t>ホジョ</t>
    </rPh>
    <rPh sb="4" eb="5">
      <t>リツ</t>
    </rPh>
    <phoneticPr fontId="17"/>
  </si>
  <si>
    <t>建物の所有権</t>
    <rPh sb="0" eb="2">
      <t>タテモノ</t>
    </rPh>
    <rPh sb="3" eb="6">
      <t>ショユウケン</t>
    </rPh>
    <phoneticPr fontId="17"/>
  </si>
  <si>
    <t>沖縄</t>
    <rPh sb="0" eb="2">
      <t>オキナワ</t>
    </rPh>
    <phoneticPr fontId="17"/>
  </si>
  <si>
    <t>過疎</t>
    <rPh sb="0" eb="2">
      <t>カソ</t>
    </rPh>
    <phoneticPr fontId="17"/>
  </si>
  <si>
    <t>賃貸物件</t>
    <rPh sb="0" eb="2">
      <t>チンタイ</t>
    </rPh>
    <rPh sb="2" eb="4">
      <t>ブッケン</t>
    </rPh>
    <phoneticPr fontId="17"/>
  </si>
  <si>
    <t>山村</t>
    <rPh sb="0" eb="2">
      <t>サンソン</t>
    </rPh>
    <phoneticPr fontId="17"/>
  </si>
  <si>
    <t>南ト</t>
    <rPh sb="0" eb="1">
      <t>ミナミ</t>
    </rPh>
    <phoneticPr fontId="17"/>
  </si>
  <si>
    <t>学校法人</t>
    <rPh sb="0" eb="2">
      <t>ガッコウ</t>
    </rPh>
    <rPh sb="2" eb="4">
      <t>ホウジン</t>
    </rPh>
    <phoneticPr fontId="17"/>
  </si>
  <si>
    <t>豪雪</t>
    <rPh sb="0" eb="2">
      <t>ゴウセツ</t>
    </rPh>
    <phoneticPr fontId="17"/>
  </si>
  <si>
    <t>奄美</t>
    <rPh sb="0" eb="2">
      <t>アマミ</t>
    </rPh>
    <phoneticPr fontId="17"/>
  </si>
  <si>
    <t>離島</t>
    <rPh sb="0" eb="2">
      <t>リトウ</t>
    </rPh>
    <phoneticPr fontId="17"/>
  </si>
  <si>
    <t>小笠原</t>
    <rPh sb="0" eb="3">
      <t>オガサワラ</t>
    </rPh>
    <phoneticPr fontId="17"/>
  </si>
  <si>
    <t>沖縄（離島）</t>
    <rPh sb="0" eb="2">
      <t>オキナワ</t>
    </rPh>
    <rPh sb="3" eb="5">
      <t>リトウ</t>
    </rPh>
    <phoneticPr fontId="17"/>
  </si>
  <si>
    <t>○</t>
    <phoneticPr fontId="1"/>
  </si>
  <si>
    <t>有</t>
    <rPh sb="0" eb="1">
      <t>ア</t>
    </rPh>
    <phoneticPr fontId="1"/>
  </si>
  <si>
    <t>無</t>
    <rPh sb="0" eb="1">
      <t>ナ</t>
    </rPh>
    <phoneticPr fontId="1"/>
  </si>
  <si>
    <t>解体</t>
    <rPh sb="0" eb="2">
      <t>カイタイ</t>
    </rPh>
    <phoneticPr fontId="1"/>
  </si>
  <si>
    <t>転用</t>
    <rPh sb="0" eb="2">
      <t>テンヨウ</t>
    </rPh>
    <phoneticPr fontId="1"/>
  </si>
  <si>
    <t>その他</t>
    <rPh sb="2" eb="3">
      <t>タ</t>
    </rPh>
    <phoneticPr fontId="1"/>
  </si>
  <si>
    <t>財産処分</t>
    <rPh sb="0" eb="4">
      <t>ザイサンショブン</t>
    </rPh>
    <phoneticPr fontId="1"/>
  </si>
  <si>
    <t>耐震化</t>
    <rPh sb="0" eb="3">
      <t>タイシンカ</t>
    </rPh>
    <phoneticPr fontId="1"/>
  </si>
  <si>
    <t>ブロック塀</t>
    <rPh sb="4" eb="5">
      <t>ベイ</t>
    </rPh>
    <phoneticPr fontId="1"/>
  </si>
  <si>
    <t>水害対策</t>
    <rPh sb="0" eb="2">
      <t>スイガイ</t>
    </rPh>
    <rPh sb="2" eb="4">
      <t>タイサク</t>
    </rPh>
    <phoneticPr fontId="1"/>
  </si>
  <si>
    <t>５か年加速化対策</t>
    <rPh sb="2" eb="3">
      <t>ネン</t>
    </rPh>
    <rPh sb="3" eb="6">
      <t>カソクカ</t>
    </rPh>
    <rPh sb="6" eb="8">
      <t>タイサク</t>
    </rPh>
    <phoneticPr fontId="1"/>
  </si>
  <si>
    <t>予定</t>
    <rPh sb="0" eb="2">
      <t>ヨテイ</t>
    </rPh>
    <phoneticPr fontId="1"/>
  </si>
  <si>
    <t>幼稚園</t>
    <rPh sb="0" eb="3">
      <t>ヨウチエン</t>
    </rPh>
    <phoneticPr fontId="1"/>
  </si>
  <si>
    <t>×</t>
    <phoneticPr fontId="1"/>
  </si>
  <si>
    <t>有（補助金名をご記載ください。）</t>
    <rPh sb="0" eb="1">
      <t>ア</t>
    </rPh>
    <rPh sb="2" eb="5">
      <t>ホジョキン</t>
    </rPh>
    <rPh sb="5" eb="6">
      <t>メイ</t>
    </rPh>
    <rPh sb="8" eb="10">
      <t>キサイ</t>
    </rPh>
    <phoneticPr fontId="1"/>
  </si>
  <si>
    <t xml:space="preserve">（移転前）
</t>
    <rPh sb="1" eb="3">
      <t>イテン</t>
    </rPh>
    <rPh sb="3" eb="4">
      <t>マエ</t>
    </rPh>
    <phoneticPr fontId="5"/>
  </si>
  <si>
    <t>未策定</t>
    <rPh sb="0" eb="1">
      <t>ミ</t>
    </rPh>
    <rPh sb="1" eb="3">
      <t>サクテイ</t>
    </rPh>
    <phoneticPr fontId="1"/>
  </si>
  <si>
    <t>明記なし（策定済）</t>
    <rPh sb="0" eb="2">
      <t>メイキ</t>
    </rPh>
    <rPh sb="5" eb="7">
      <t>サクテイ</t>
    </rPh>
    <rPh sb="7" eb="8">
      <t>ス</t>
    </rPh>
    <phoneticPr fontId="1"/>
  </si>
  <si>
    <t>明記済</t>
    <rPh sb="0" eb="2">
      <t>メイキ</t>
    </rPh>
    <rPh sb="2" eb="3">
      <t>ス</t>
    </rPh>
    <phoneticPr fontId="1"/>
  </si>
  <si>
    <t>教育部分</t>
    <rPh sb="0" eb="2">
      <t>キョウイク</t>
    </rPh>
    <rPh sb="2" eb="4">
      <t>ブブン</t>
    </rPh>
    <phoneticPr fontId="1"/>
  </si>
  <si>
    <t>教育部分</t>
    <rPh sb="0" eb="2">
      <t>キョウイク</t>
    </rPh>
    <rPh sb="2" eb="4">
      <t>ブブン</t>
    </rPh>
    <phoneticPr fontId="5"/>
  </si>
  <si>
    <t>千円</t>
    <rPh sb="0" eb="1">
      <t>セン</t>
    </rPh>
    <rPh sb="1" eb="2">
      <t>エン</t>
    </rPh>
    <phoneticPr fontId="5"/>
  </si>
  <si>
    <t>当該年度の交付金額</t>
    <rPh sb="0" eb="2">
      <t>トウガイ</t>
    </rPh>
    <rPh sb="2" eb="4">
      <t>ネンド</t>
    </rPh>
    <rPh sb="5" eb="8">
      <t>コウフキン</t>
    </rPh>
    <rPh sb="8" eb="9">
      <t>ガク</t>
    </rPh>
    <phoneticPr fontId="5"/>
  </si>
  <si>
    <t>見積書毎の対象事業費</t>
    <rPh sb="0" eb="3">
      <t>ミツモリショ</t>
    </rPh>
    <rPh sb="3" eb="4">
      <t>ゴト</t>
    </rPh>
    <rPh sb="5" eb="7">
      <t>タイショウ</t>
    </rPh>
    <rPh sb="7" eb="10">
      <t>ジギョウヒ</t>
    </rPh>
    <phoneticPr fontId="1"/>
  </si>
  <si>
    <t>千円</t>
    <rPh sb="0" eb="2">
      <t>センエン</t>
    </rPh>
    <phoneticPr fontId="1"/>
  </si>
  <si>
    <t>民老分交付金額
（保育所部分に係る交付額）</t>
    <rPh sb="0" eb="1">
      <t>ミン</t>
    </rPh>
    <rPh sb="1" eb="2">
      <t>ロウ</t>
    </rPh>
    <rPh sb="2" eb="3">
      <t>ブン</t>
    </rPh>
    <rPh sb="3" eb="5">
      <t>コウフ</t>
    </rPh>
    <rPh sb="5" eb="7">
      <t>キンガク</t>
    </rPh>
    <rPh sb="9" eb="12">
      <t>ホイクショ</t>
    </rPh>
    <rPh sb="12" eb="14">
      <t>ブブン</t>
    </rPh>
    <rPh sb="15" eb="16">
      <t>カカ</t>
    </rPh>
    <rPh sb="17" eb="20">
      <t>コウフガク</t>
    </rPh>
    <phoneticPr fontId="5"/>
  </si>
  <si>
    <t>⇒</t>
    <phoneticPr fontId="1"/>
  </si>
  <si>
    <t>整備前　　⇒　　整備後</t>
    <rPh sb="0" eb="2">
      <t>セイビ</t>
    </rPh>
    <rPh sb="2" eb="3">
      <t>マエ</t>
    </rPh>
    <rPh sb="8" eb="10">
      <t>セイビ</t>
    </rPh>
    <rPh sb="10" eb="11">
      <t>ゴ</t>
    </rPh>
    <phoneticPr fontId="5"/>
  </si>
  <si>
    <t>教育部分
国庫補助率</t>
    <rPh sb="0" eb="2">
      <t>キョウイク</t>
    </rPh>
    <rPh sb="2" eb="4">
      <t>ブブン</t>
    </rPh>
    <rPh sb="5" eb="10">
      <t>コッコホジョリツ</t>
    </rPh>
    <phoneticPr fontId="1"/>
  </si>
  <si>
    <t>本整備の該当箇所</t>
    <rPh sb="0" eb="1">
      <t>ホン</t>
    </rPh>
    <rPh sb="1" eb="3">
      <t>セイビ</t>
    </rPh>
    <rPh sb="4" eb="6">
      <t>ガイトウ</t>
    </rPh>
    <rPh sb="6" eb="8">
      <t>カショ</t>
    </rPh>
    <phoneticPr fontId="5"/>
  </si>
  <si>
    <t>総計(a')</t>
    <rPh sb="0" eb="2">
      <t>ソウケイ</t>
    </rPh>
    <phoneticPr fontId="1"/>
  </si>
  <si>
    <t>総計(g')</t>
    <rPh sb="0" eb="2">
      <t>ソウケイ</t>
    </rPh>
    <phoneticPr fontId="5"/>
  </si>
  <si>
    <t>交付金の額（h）
※（a')と(g')を比較して小さい方</t>
    <rPh sb="0" eb="3">
      <t>コウフキン</t>
    </rPh>
    <rPh sb="4" eb="5">
      <t>ガク</t>
    </rPh>
    <phoneticPr fontId="5"/>
  </si>
  <si>
    <t>うち保育所部分</t>
    <rPh sb="2" eb="5">
      <t>ホイクジョ</t>
    </rPh>
    <rPh sb="5" eb="7">
      <t>ブブン</t>
    </rPh>
    <phoneticPr fontId="1"/>
  </si>
  <si>
    <t>うち教育部分</t>
    <rPh sb="2" eb="4">
      <t>キョウイク</t>
    </rPh>
    <rPh sb="4" eb="6">
      <t>ブブン</t>
    </rPh>
    <phoneticPr fontId="1"/>
  </si>
  <si>
    <t>創設</t>
    <rPh sb="0" eb="2">
      <t>ソウセツ</t>
    </rPh>
    <phoneticPr fontId="1"/>
  </si>
  <si>
    <t>改築</t>
    <rPh sb="0" eb="2">
      <t>カイチク</t>
    </rPh>
    <phoneticPr fontId="1"/>
  </si>
  <si>
    <t>整備区分</t>
    <rPh sb="0" eb="2">
      <t>セイビ</t>
    </rPh>
    <rPh sb="2" eb="4">
      <t>クブン</t>
    </rPh>
    <phoneticPr fontId="1"/>
  </si>
  <si>
    <t>保育提供区域名</t>
    <rPh sb="0" eb="2">
      <t>ホイク</t>
    </rPh>
    <rPh sb="2" eb="4">
      <t>テイキョウ</t>
    </rPh>
    <rPh sb="4" eb="6">
      <t>クイキ</t>
    </rPh>
    <rPh sb="6" eb="7">
      <t>メイ</t>
    </rPh>
    <phoneticPr fontId="5"/>
  </si>
  <si>
    <r>
      <rPr>
        <sz val="6"/>
        <rFont val="ＭＳ ゴシック"/>
        <family val="3"/>
        <charset val="128"/>
      </rPr>
      <t xml:space="preserve">（フリガナ）
</t>
    </r>
    <r>
      <rPr>
        <sz val="9"/>
        <rFont val="ＭＳ ゴシック"/>
        <family val="3"/>
        <charset val="128"/>
      </rPr>
      <t>名称</t>
    </r>
    <rPh sb="7" eb="9">
      <t>メイショウ</t>
    </rPh>
    <phoneticPr fontId="17"/>
  </si>
  <si>
    <r>
      <t xml:space="preserve">（フリガナ）
</t>
    </r>
    <r>
      <rPr>
        <sz val="9"/>
        <rFont val="ＭＳ ゴシック"/>
        <family val="3"/>
        <charset val="128"/>
      </rPr>
      <t>経営主体名</t>
    </r>
    <rPh sb="7" eb="9">
      <t>ケイエイ</t>
    </rPh>
    <rPh sb="9" eb="11">
      <t>シュタイ</t>
    </rPh>
    <rPh sb="11" eb="12">
      <t>メイ</t>
    </rPh>
    <phoneticPr fontId="5"/>
  </si>
  <si>
    <t>設 置
主 体</t>
    <rPh sb="0" eb="1">
      <t>セツ</t>
    </rPh>
    <rPh sb="2" eb="3">
      <t>チ</t>
    </rPh>
    <rPh sb="5" eb="6">
      <t>シュ</t>
    </rPh>
    <rPh sb="7" eb="8">
      <t>カラダ</t>
    </rPh>
    <phoneticPr fontId="5"/>
  </si>
  <si>
    <t>本体</t>
    <rPh sb="0" eb="2">
      <t>ホンタイ</t>
    </rPh>
    <phoneticPr fontId="5"/>
  </si>
  <si>
    <t>解体撤去工事費</t>
    <rPh sb="0" eb="1">
      <t>カイ</t>
    </rPh>
    <rPh sb="1" eb="2">
      <t>カラダ</t>
    </rPh>
    <rPh sb="2" eb="4">
      <t>テッキョ</t>
    </rPh>
    <rPh sb="4" eb="6">
      <t>コウジ</t>
    </rPh>
    <rPh sb="6" eb="7">
      <t>ヒ</t>
    </rPh>
    <phoneticPr fontId="5"/>
  </si>
  <si>
    <t>他の国庫補助金の申請の有無</t>
    <rPh sb="0" eb="1">
      <t>タ</t>
    </rPh>
    <rPh sb="2" eb="4">
      <t>コッコ</t>
    </rPh>
    <rPh sb="4" eb="7">
      <t>ホジョキン</t>
    </rPh>
    <rPh sb="8" eb="10">
      <t>シンセイ</t>
    </rPh>
    <rPh sb="11" eb="13">
      <t>ウム</t>
    </rPh>
    <phoneticPr fontId="5"/>
  </si>
  <si>
    <t>幼保連携型認定こども園</t>
  </si>
  <si>
    <t>幼保連携型認定こども園</t>
    <phoneticPr fontId="1"/>
  </si>
  <si>
    <t>幼保連携型認定こども園分園</t>
    <rPh sb="11" eb="13">
      <t>ブンエン</t>
    </rPh>
    <phoneticPr fontId="17"/>
  </si>
  <si>
    <t>保育所型認定こども園</t>
    <rPh sb="0" eb="3">
      <t>ホイクショ</t>
    </rPh>
    <rPh sb="3" eb="4">
      <t>ガタ</t>
    </rPh>
    <rPh sb="4" eb="6">
      <t>ニンテイ</t>
    </rPh>
    <rPh sb="9" eb="10">
      <t>エン</t>
    </rPh>
    <phoneticPr fontId="17"/>
  </si>
  <si>
    <t>保育所型認定こども園分園</t>
    <rPh sb="0" eb="3">
      <t>ホイクショ</t>
    </rPh>
    <rPh sb="3" eb="4">
      <t>ガタ</t>
    </rPh>
    <rPh sb="4" eb="6">
      <t>ニンテイ</t>
    </rPh>
    <rPh sb="9" eb="10">
      <t>エン</t>
    </rPh>
    <rPh sb="10" eb="11">
      <t>ブン</t>
    </rPh>
    <rPh sb="11" eb="12">
      <t>エン</t>
    </rPh>
    <phoneticPr fontId="17"/>
  </si>
  <si>
    <t>幼稚園型認定こども園</t>
    <rPh sb="0" eb="3">
      <t>ヨウチエン</t>
    </rPh>
    <rPh sb="3" eb="4">
      <t>ガタ</t>
    </rPh>
    <rPh sb="4" eb="6">
      <t>ニンテイ</t>
    </rPh>
    <rPh sb="9" eb="10">
      <t>エン</t>
    </rPh>
    <phoneticPr fontId="17"/>
  </si>
  <si>
    <t>幼稚園型認定こども園分園</t>
    <rPh sb="0" eb="3">
      <t>ヨウチエン</t>
    </rPh>
    <rPh sb="3" eb="4">
      <t>ガタ</t>
    </rPh>
    <rPh sb="4" eb="6">
      <t>ニンテイ</t>
    </rPh>
    <rPh sb="9" eb="10">
      <t>エン</t>
    </rPh>
    <rPh sb="10" eb="12">
      <t>ブンエン</t>
    </rPh>
    <phoneticPr fontId="17"/>
  </si>
  <si>
    <t>○○園</t>
    <rPh sb="2" eb="3">
      <t>エン</t>
    </rPh>
    <phoneticPr fontId="1"/>
  </si>
  <si>
    <t>（学）○○学園</t>
    <rPh sb="1" eb="2">
      <t>ガク</t>
    </rPh>
    <rPh sb="5" eb="7">
      <t>ガクエン</t>
    </rPh>
    <phoneticPr fontId="1"/>
  </si>
  <si>
    <t>○○学園</t>
    <rPh sb="2" eb="4">
      <t>ガクエン</t>
    </rPh>
    <phoneticPr fontId="1"/>
  </si>
  <si>
    <t>木</t>
    <rPh sb="0" eb="1">
      <t>キ</t>
    </rPh>
    <phoneticPr fontId="1"/>
  </si>
  <si>
    <t>鉄筋コンクリート</t>
    <rPh sb="0" eb="2">
      <t>テッキン</t>
    </rPh>
    <phoneticPr fontId="1"/>
  </si>
  <si>
    <t>○○地域</t>
    <rPh sb="2" eb="4">
      <t>チイキ</t>
    </rPh>
    <phoneticPr fontId="1"/>
  </si>
  <si>
    <t>保育所等</t>
    <rPh sb="0" eb="3">
      <t>ホイクジョ</t>
    </rPh>
    <rPh sb="3" eb="4">
      <t>トウ</t>
    </rPh>
    <phoneticPr fontId="1"/>
  </si>
  <si>
    <t>保育所等</t>
    <rPh sb="0" eb="2">
      <t>ホイク</t>
    </rPh>
    <rPh sb="2" eb="3">
      <t>ジョ</t>
    </rPh>
    <rPh sb="3" eb="4">
      <t>トウ</t>
    </rPh>
    <phoneticPr fontId="5"/>
  </si>
  <si>
    <t>保育所等
国庫補助率</t>
    <rPh sb="0" eb="3">
      <t>ホイクジョ</t>
    </rPh>
    <rPh sb="3" eb="4">
      <t>トウ</t>
    </rPh>
    <rPh sb="5" eb="7">
      <t>コッコ</t>
    </rPh>
    <rPh sb="7" eb="10">
      <t>ホジョリツ</t>
    </rPh>
    <phoneticPr fontId="1"/>
  </si>
  <si>
    <t>個人</t>
    <rPh sb="0" eb="2">
      <t>コジン</t>
    </rPh>
    <phoneticPr fontId="1"/>
  </si>
  <si>
    <t>都市部</t>
    <rPh sb="0" eb="3">
      <t>トシブ</t>
    </rPh>
    <phoneticPr fontId="1"/>
  </si>
  <si>
    <t>PFI事業の該当の有無</t>
    <rPh sb="3" eb="5">
      <t>ジギョウ</t>
    </rPh>
    <rPh sb="6" eb="8">
      <t>ガイトウ</t>
    </rPh>
    <rPh sb="9" eb="11">
      <t>ウム</t>
    </rPh>
    <phoneticPr fontId="1"/>
  </si>
  <si>
    <t>木材利用の有無</t>
    <rPh sb="0" eb="2">
      <t>モクザイ</t>
    </rPh>
    <rPh sb="2" eb="4">
      <t>リヨウ</t>
    </rPh>
    <rPh sb="5" eb="7">
      <t>ウム</t>
    </rPh>
    <phoneticPr fontId="1"/>
  </si>
  <si>
    <t>抵当権の設定の有無</t>
    <rPh sb="0" eb="3">
      <t>テイトウケン</t>
    </rPh>
    <rPh sb="4" eb="6">
      <t>セッテイ</t>
    </rPh>
    <rPh sb="7" eb="9">
      <t>ウム</t>
    </rPh>
    <phoneticPr fontId="1"/>
  </si>
  <si>
    <t>×</t>
  </si>
  <si>
    <t>千島</t>
    <rPh sb="0" eb="2">
      <t>チシマ</t>
    </rPh>
    <phoneticPr fontId="1"/>
  </si>
  <si>
    <t>北海道</t>
    <rPh sb="0" eb="3">
      <t>ホッカイドウ</t>
    </rPh>
    <phoneticPr fontId="2"/>
  </si>
  <si>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</si>
  <si>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</si>
  <si>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</si>
  <si>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</si>
  <si>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</si>
  <si>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</si>
  <si>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</si>
  <si>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</si>
  <si>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</si>
  <si>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</si>
  <si>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</si>
  <si>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</si>
  <si>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</si>
  <si>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</si>
  <si>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</si>
  <si>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</si>
  <si>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</si>
  <si>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</si>
  <si>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</si>
  <si>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</si>
  <si>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</si>
  <si>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</si>
  <si>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</si>
  <si>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</si>
  <si>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</si>
  <si>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</si>
  <si>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</si>
  <si>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</si>
  <si>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</si>
  <si>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</si>
  <si>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</si>
  <si>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</si>
  <si>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</si>
  <si>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</si>
  <si>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</si>
  <si>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</si>
  <si>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</si>
  <si>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</si>
  <si>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</si>
  <si>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</si>
  <si>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</si>
  <si>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</si>
  <si>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</si>
  <si>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</si>
  <si>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</si>
  <si>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</si>
  <si>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mail</t>
    <phoneticPr fontId="1"/>
  </si>
  <si>
    <t>（移転後）</t>
    <rPh sb="3" eb="4">
      <t>ゴ</t>
    </rPh>
    <phoneticPr fontId="5"/>
  </si>
  <si>
    <t>入力漏れ
チェック</t>
    <rPh sb="0" eb="2">
      <t>ニュウリョク</t>
    </rPh>
    <rPh sb="2" eb="3">
      <t>モ</t>
    </rPh>
    <phoneticPr fontId="1"/>
  </si>
  <si>
    <t>エラーメッセージ</t>
    <phoneticPr fontId="1"/>
  </si>
  <si>
    <t>既存施設の有無</t>
    <rPh sb="0" eb="2">
      <t>キゾン</t>
    </rPh>
    <rPh sb="2" eb="4">
      <t>シセツ</t>
    </rPh>
    <rPh sb="5" eb="7">
      <t>ウム</t>
    </rPh>
    <phoneticPr fontId="5"/>
  </si>
  <si>
    <t>無償貸与</t>
    <rPh sb="0" eb="2">
      <t>ムショウ</t>
    </rPh>
    <rPh sb="2" eb="4">
      <t>タイヨ</t>
    </rPh>
    <phoneticPr fontId="5"/>
  </si>
  <si>
    <t>借地</t>
    <rPh sb="0" eb="2">
      <t>シャクチ</t>
    </rPh>
    <phoneticPr fontId="1"/>
  </si>
  <si>
    <t>）</t>
    <phoneticPr fontId="1"/>
  </si>
  <si>
    <t>警告
チェック</t>
    <rPh sb="0" eb="2">
      <t>ケイコク</t>
    </rPh>
    <phoneticPr fontId="1"/>
  </si>
  <si>
    <t>警告メッセージ</t>
    <rPh sb="0" eb="2">
      <t>ケイコク</t>
    </rPh>
    <phoneticPr fontId="1"/>
  </si>
  <si>
    <t>認こ園フラグ</t>
    <rPh sb="0" eb="1">
      <t>ニン</t>
    </rPh>
    <rPh sb="2" eb="3">
      <t>エン</t>
    </rPh>
    <phoneticPr fontId="1"/>
  </si>
  <si>
    <t>最低基準適合状況（整備後）</t>
    <phoneticPr fontId="1"/>
  </si>
  <si>
    <t>適</t>
    <rPh sb="0" eb="1">
      <t>テキ</t>
    </rPh>
    <phoneticPr fontId="5"/>
  </si>
  <si>
    <t>否</t>
    <rPh sb="0" eb="1">
      <t>イナ</t>
    </rPh>
    <phoneticPr fontId="5"/>
  </si>
  <si>
    <t>　屋　外　遊　戯　場</t>
    <phoneticPr fontId="5"/>
  </si>
  <si>
    <t>保育に必要な用具</t>
    <phoneticPr fontId="5"/>
  </si>
  <si>
    <t>予算措置状況</t>
    <rPh sb="0" eb="2">
      <t>ヨサン</t>
    </rPh>
    <rPh sb="2" eb="4">
      <t>ソチ</t>
    </rPh>
    <rPh sb="4" eb="6">
      <t>ジョウキョウ</t>
    </rPh>
    <phoneticPr fontId="1"/>
  </si>
  <si>
    <t>補正</t>
    <rPh sb="0" eb="2">
      <t>ホセイ</t>
    </rPh>
    <phoneticPr fontId="5"/>
  </si>
  <si>
    <t>補助率違うフラグ</t>
    <rPh sb="0" eb="3">
      <t>ホジョリツ</t>
    </rPh>
    <rPh sb="3" eb="4">
      <t>チガ</t>
    </rPh>
    <phoneticPr fontId="1"/>
  </si>
  <si>
    <t>該当なし</t>
    <rPh sb="0" eb="2">
      <t>ガイトウ</t>
    </rPh>
    <phoneticPr fontId="1"/>
  </si>
  <si>
    <t>最低基準に係る補足等</t>
    <rPh sb="0" eb="2">
      <t>サイテイ</t>
    </rPh>
    <rPh sb="2" eb="4">
      <t>キジュン</t>
    </rPh>
    <rPh sb="5" eb="6">
      <t>カカ</t>
    </rPh>
    <rPh sb="7" eb="9">
      <t>ホソク</t>
    </rPh>
    <rPh sb="9" eb="10">
      <t>トウ</t>
    </rPh>
    <phoneticPr fontId="1"/>
  </si>
  <si>
    <t>※「民老改築」の場合、「老朽民間児童福祉施設等の整備について」（こ成事第431号 令和5年8月22日こども家庭庁成育局長通知）に定める様式を提出すること。</t>
    <rPh sb="2" eb="3">
      <t>ミン</t>
    </rPh>
    <rPh sb="3" eb="4">
      <t>ロウ</t>
    </rPh>
    <rPh sb="4" eb="6">
      <t>カイチク</t>
    </rPh>
    <rPh sb="8" eb="10">
      <t>バアイ</t>
    </rPh>
    <rPh sb="12" eb="14">
      <t>ロウキュウ</t>
    </rPh>
    <rPh sb="14" eb="16">
      <t>ミンカン</t>
    </rPh>
    <rPh sb="16" eb="18">
      <t>ジドウ</t>
    </rPh>
    <rPh sb="18" eb="20">
      <t>フクシ</t>
    </rPh>
    <rPh sb="20" eb="22">
      <t>シセツ</t>
    </rPh>
    <rPh sb="22" eb="23">
      <t>トウ</t>
    </rPh>
    <rPh sb="24" eb="26">
      <t>セイビ</t>
    </rPh>
    <rPh sb="64" eb="65">
      <t>サダ</t>
    </rPh>
    <rPh sb="67" eb="69">
      <t>ヨウシキ</t>
    </rPh>
    <rPh sb="70" eb="72">
      <t>テイシュツ</t>
    </rPh>
    <phoneticPr fontId="5"/>
  </si>
  <si>
    <t>特に問題なし</t>
    <rPh sb="0" eb="1">
      <t>トク</t>
    </rPh>
    <rPh sb="2" eb="4">
      <t>モンダイ</t>
    </rPh>
    <phoneticPr fontId="1"/>
  </si>
  <si>
    <t xml:space="preserve"> ○基本情報</t>
  </si>
  <si>
    <t>　(1) 「施設種別」「施設名」「経営主体名」「設置主体」：特に設置主体については、名称を記入するほか</t>
    <phoneticPr fontId="5"/>
  </si>
  <si>
    <t>　　　※施設名、設置主体名等が仮称の場合は、名称の前に（仮）と付すこと。</t>
    <phoneticPr fontId="5"/>
  </si>
  <si>
    <t>　　　※経営主体名、設置主体名を記入する際の法人の略称は次のとおりとすること。</t>
    <rPh sb="4" eb="6">
      <t>ケイエイ</t>
    </rPh>
    <rPh sb="10" eb="12">
      <t>セッチ</t>
    </rPh>
    <phoneticPr fontId="5"/>
  </si>
  <si>
    <t xml:space="preserve"> ○用地の状況</t>
  </si>
  <si>
    <t>　(1) 用地の確保について、該当する欄に適宜記入すること。</t>
  </si>
  <si>
    <t>　(2) 「危険地区指定の有無」：　地すべり危険か所等危険区域の指定の有無についてプルダウンで選択すること。</t>
    <phoneticPr fontId="5"/>
  </si>
  <si>
    <t>○整備に係る経費内訳</t>
  </si>
  <si>
    <t>　(1) 「定員等」：区分毎の定員を記入すること。</t>
    <phoneticPr fontId="5"/>
  </si>
  <si>
    <t>　(2) 「対象経費の実支出予定額」：協議施設の整備に係る総事業費のうち対象経費の合計を記入すること。</t>
    <phoneticPr fontId="5"/>
  </si>
  <si>
    <t>　　　　　　　　　　ただし、工事事務費については、本体工事費（各種加算を除く）の2.6％を上限とする。</t>
    <rPh sb="31" eb="33">
      <t>カクシュ</t>
    </rPh>
    <rPh sb="36" eb="37">
      <t>ノゾ</t>
    </rPh>
    <phoneticPr fontId="5"/>
  </si>
  <si>
    <t xml:space="preserve"> </t>
  </si>
  <si>
    <t xml:space="preserve"> ○特別法適用の有無について、該当する区分をプルダウンで選択すること。（区分は以下のとおり）</t>
    <phoneticPr fontId="1"/>
  </si>
  <si>
    <t>法　　律　　等　　名　　称</t>
    <rPh sb="0" eb="1">
      <t>ホウ</t>
    </rPh>
    <rPh sb="3" eb="4">
      <t>リツ</t>
    </rPh>
    <rPh sb="6" eb="7">
      <t>トウ</t>
    </rPh>
    <rPh sb="9" eb="10">
      <t>ナ</t>
    </rPh>
    <rPh sb="12" eb="13">
      <t>ショウ</t>
    </rPh>
    <phoneticPr fontId="5"/>
  </si>
  <si>
    <t>豪雪</t>
    <rPh sb="0" eb="1">
      <t>ゴウ</t>
    </rPh>
    <rPh sb="1" eb="2">
      <t>ユキ</t>
    </rPh>
    <phoneticPr fontId="5"/>
  </si>
  <si>
    <t>豪雪地帯対策特別措置法</t>
    <rPh sb="0" eb="2">
      <t>ゴウセツ</t>
    </rPh>
    <rPh sb="2" eb="4">
      <t>チタイ</t>
    </rPh>
    <rPh sb="4" eb="6">
      <t>タイサク</t>
    </rPh>
    <rPh sb="6" eb="8">
      <t>トクベツ</t>
    </rPh>
    <rPh sb="8" eb="11">
      <t>ソチホウ</t>
    </rPh>
    <phoneticPr fontId="5"/>
  </si>
  <si>
    <t>沖縄</t>
    <rPh sb="0" eb="1">
      <t>オキ</t>
    </rPh>
    <rPh sb="1" eb="2">
      <t>ナワ</t>
    </rPh>
    <phoneticPr fontId="5"/>
  </si>
  <si>
    <t>沖縄振興特別措置法</t>
    <rPh sb="0" eb="2">
      <t>オキナワ</t>
    </rPh>
    <rPh sb="2" eb="4">
      <t>シンコウ</t>
    </rPh>
    <rPh sb="4" eb="6">
      <t>トクベツ</t>
    </rPh>
    <rPh sb="6" eb="9">
      <t>ソチホウ</t>
    </rPh>
    <phoneticPr fontId="5"/>
  </si>
  <si>
    <t>過疎</t>
    <rPh sb="0" eb="2">
      <t>カソ</t>
    </rPh>
    <phoneticPr fontId="5"/>
  </si>
  <si>
    <t>過疎地域自立促進特別措置法</t>
    <rPh sb="0" eb="2">
      <t>カソ</t>
    </rPh>
    <rPh sb="2" eb="4">
      <t>チイキ</t>
    </rPh>
    <rPh sb="4" eb="6">
      <t>ジリツ</t>
    </rPh>
    <rPh sb="6" eb="8">
      <t>ソクシン</t>
    </rPh>
    <rPh sb="8" eb="10">
      <t>トクベツ</t>
    </rPh>
    <rPh sb="10" eb="13">
      <t>ソチホウ</t>
    </rPh>
    <phoneticPr fontId="5"/>
  </si>
  <si>
    <t>山村</t>
    <rPh sb="0" eb="2">
      <t>サンソン</t>
    </rPh>
    <phoneticPr fontId="5"/>
  </si>
  <si>
    <t>山村振興法</t>
    <rPh sb="0" eb="2">
      <t>サンソン</t>
    </rPh>
    <rPh sb="2" eb="5">
      <t>シンコウホウ</t>
    </rPh>
    <phoneticPr fontId="5"/>
  </si>
  <si>
    <t>南ト</t>
    <rPh sb="0" eb="1">
      <t>ナン</t>
    </rPh>
    <phoneticPr fontId="5"/>
  </si>
  <si>
    <t>南海トラフ地震に係る地震防災対策の推進に関する特別措置法</t>
    <rPh sb="0" eb="2">
      <t>ナンカイ</t>
    </rPh>
    <rPh sb="5" eb="7">
      <t>ジシン</t>
    </rPh>
    <rPh sb="8" eb="9">
      <t>カカ</t>
    </rPh>
    <rPh sb="10" eb="12">
      <t>ジシン</t>
    </rPh>
    <rPh sb="12" eb="14">
      <t>ボウサイ</t>
    </rPh>
    <rPh sb="14" eb="16">
      <t>タイサク</t>
    </rPh>
    <rPh sb="17" eb="19">
      <t>スイシン</t>
    </rPh>
    <rPh sb="20" eb="21">
      <t>カン</t>
    </rPh>
    <rPh sb="23" eb="25">
      <t>トクベツ</t>
    </rPh>
    <rPh sb="25" eb="28">
      <t>ソチホウ</t>
    </rPh>
    <phoneticPr fontId="5"/>
  </si>
  <si>
    <t>日本海溝・千島海溝周辺海溝型地震に係る地震防災対策の推進に関する特別措置法</t>
    <phoneticPr fontId="1"/>
  </si>
  <si>
    <t>奄美</t>
    <rPh sb="0" eb="2">
      <t>アマミ</t>
    </rPh>
    <phoneticPr fontId="5"/>
  </si>
  <si>
    <t>奄美群島振興開発特別措置法</t>
    <rPh sb="0" eb="2">
      <t>アマミ</t>
    </rPh>
    <rPh sb="2" eb="4">
      <t>グントウ</t>
    </rPh>
    <rPh sb="4" eb="6">
      <t>シンコウ</t>
    </rPh>
    <rPh sb="6" eb="8">
      <t>カイハツ</t>
    </rPh>
    <rPh sb="8" eb="10">
      <t>トクベツ</t>
    </rPh>
    <rPh sb="10" eb="13">
      <t>ソチホウ</t>
    </rPh>
    <phoneticPr fontId="5"/>
  </si>
  <si>
    <t>離島</t>
    <rPh sb="0" eb="2">
      <t>リトウ</t>
    </rPh>
    <phoneticPr fontId="5"/>
  </si>
  <si>
    <t>離島振興法</t>
    <rPh sb="0" eb="2">
      <t>リトウ</t>
    </rPh>
    <rPh sb="2" eb="4">
      <t>シンコウ</t>
    </rPh>
    <rPh sb="4" eb="5">
      <t>ホウ</t>
    </rPh>
    <phoneticPr fontId="5"/>
  </si>
  <si>
    <t>小笠原</t>
    <rPh sb="0" eb="3">
      <t>オガサワラ</t>
    </rPh>
    <phoneticPr fontId="5"/>
  </si>
  <si>
    <t>小笠原諸島振興開発特別措置法</t>
    <rPh sb="0" eb="3">
      <t>オガサワラ</t>
    </rPh>
    <rPh sb="3" eb="5">
      <t>ショトウ</t>
    </rPh>
    <rPh sb="5" eb="7">
      <t>シンコウ</t>
    </rPh>
    <rPh sb="7" eb="9">
      <t>カイハツ</t>
    </rPh>
    <rPh sb="9" eb="11">
      <t>トクベツ</t>
    </rPh>
    <rPh sb="11" eb="14">
      <t>ソチホウ</t>
    </rPh>
    <phoneticPr fontId="5"/>
  </si>
  <si>
    <t>沖縄振興特別措置法（第3条第1項第3号に規定された離島)</t>
    <rPh sb="0" eb="2">
      <t>オキナワ</t>
    </rPh>
    <rPh sb="2" eb="4">
      <t>シンコウ</t>
    </rPh>
    <rPh sb="4" eb="6">
      <t>トクベツ</t>
    </rPh>
    <rPh sb="6" eb="9">
      <t>ソチホウ</t>
    </rPh>
    <rPh sb="10" eb="11">
      <t>ダイ</t>
    </rPh>
    <rPh sb="12" eb="13">
      <t>ジョウ</t>
    </rPh>
    <rPh sb="13" eb="14">
      <t>ダイ</t>
    </rPh>
    <rPh sb="15" eb="16">
      <t>コウ</t>
    </rPh>
    <rPh sb="16" eb="17">
      <t>ダイ</t>
    </rPh>
    <rPh sb="18" eb="19">
      <t>ゴウ</t>
    </rPh>
    <rPh sb="20" eb="22">
      <t>キテイ</t>
    </rPh>
    <rPh sb="25" eb="27">
      <t>リトウ</t>
    </rPh>
    <phoneticPr fontId="5"/>
  </si>
  <si>
    <t xml:space="preserve"> ○児童年齢別内訳</t>
    <rPh sb="2" eb="4">
      <t>ジドウ</t>
    </rPh>
    <rPh sb="4" eb="7">
      <t>ネンレイベツ</t>
    </rPh>
    <rPh sb="7" eb="9">
      <t>ウチワケ</t>
    </rPh>
    <phoneticPr fontId="5"/>
  </si>
  <si>
    <t>　(1) 「現在」：現在（施設整備前）の各年齢毎の定員及び利用児童数を記入すること。</t>
    <rPh sb="6" eb="8">
      <t>ゲンザイ</t>
    </rPh>
    <rPh sb="10" eb="12">
      <t>ゲンザイ</t>
    </rPh>
    <rPh sb="13" eb="15">
      <t>シセツ</t>
    </rPh>
    <rPh sb="15" eb="17">
      <t>セイビ</t>
    </rPh>
    <rPh sb="17" eb="18">
      <t>マエ</t>
    </rPh>
    <rPh sb="20" eb="21">
      <t>カク</t>
    </rPh>
    <rPh sb="21" eb="23">
      <t>ネンレイ</t>
    </rPh>
    <rPh sb="23" eb="24">
      <t>ゴト</t>
    </rPh>
    <rPh sb="25" eb="27">
      <t>テイイン</t>
    </rPh>
    <rPh sb="27" eb="28">
      <t>オヨ</t>
    </rPh>
    <rPh sb="29" eb="31">
      <t>リヨウ</t>
    </rPh>
    <rPh sb="31" eb="33">
      <t>ジドウ</t>
    </rPh>
    <rPh sb="33" eb="34">
      <t>スウ</t>
    </rPh>
    <rPh sb="35" eb="37">
      <t>キニュウ</t>
    </rPh>
    <phoneticPr fontId="5"/>
  </si>
  <si>
    <t>　(2) 「整備後」：整備後（施設整備後）の各年齢毎の定員数を記入すること。</t>
    <rPh sb="6" eb="8">
      <t>セイビ</t>
    </rPh>
    <rPh sb="8" eb="9">
      <t>ゴ</t>
    </rPh>
    <rPh sb="11" eb="13">
      <t>セイビ</t>
    </rPh>
    <rPh sb="13" eb="14">
      <t>ゴ</t>
    </rPh>
    <rPh sb="15" eb="17">
      <t>シセツ</t>
    </rPh>
    <rPh sb="17" eb="19">
      <t>セイビ</t>
    </rPh>
    <rPh sb="19" eb="20">
      <t>ゴ</t>
    </rPh>
    <rPh sb="22" eb="23">
      <t>カク</t>
    </rPh>
    <rPh sb="23" eb="25">
      <t>ネンレイ</t>
    </rPh>
    <rPh sb="25" eb="26">
      <t>ゴト</t>
    </rPh>
    <rPh sb="27" eb="29">
      <t>テイイン</t>
    </rPh>
    <rPh sb="29" eb="30">
      <t>スウ</t>
    </rPh>
    <rPh sb="31" eb="33">
      <t>キニュウ</t>
    </rPh>
    <phoneticPr fontId="5"/>
  </si>
  <si>
    <t xml:space="preserve"> ○最低基準適合状況等</t>
    <phoneticPr fontId="5"/>
  </si>
  <si>
    <t>　(1) 「適合状況」：協議施設について、様式に掲げた区画の延べ面積を記入し、最低基準が設けられた</t>
    <phoneticPr fontId="5"/>
  </si>
  <si>
    <t>　　区画については、「適・否」をプルダウンで選択すること。</t>
    <phoneticPr fontId="5"/>
  </si>
  <si>
    <t>　　また、その適合状況を確認した方法を簡潔に記入すること。</t>
    <phoneticPr fontId="5"/>
  </si>
  <si>
    <t>　(2) 「その他」：一時預かり保育室以降の区分にかかる延べ面積の合計を記入すること。</t>
    <rPh sb="8" eb="9">
      <t>タ</t>
    </rPh>
    <rPh sb="11" eb="13">
      <t>イチジ</t>
    </rPh>
    <rPh sb="13" eb="14">
      <t>アズ</t>
    </rPh>
    <rPh sb="16" eb="18">
      <t>ホイク</t>
    </rPh>
    <rPh sb="19" eb="21">
      <t>イコウ</t>
    </rPh>
    <rPh sb="22" eb="24">
      <t>クブン</t>
    </rPh>
    <rPh sb="28" eb="29">
      <t>ノ</t>
    </rPh>
    <rPh sb="30" eb="32">
      <t>メンセキ</t>
    </rPh>
    <rPh sb="33" eb="35">
      <t>ゴウケイ</t>
    </rPh>
    <rPh sb="36" eb="38">
      <t>キニュウ</t>
    </rPh>
    <phoneticPr fontId="5"/>
  </si>
  <si>
    <t>　(3) 「工事（修繕）の内容・施設整備を必要とする理由」：実施する工事の内容及び協議施設の整備が必要な理由</t>
    <rPh sb="30" eb="32">
      <t>ジッシ</t>
    </rPh>
    <rPh sb="34" eb="36">
      <t>コウジ</t>
    </rPh>
    <rPh sb="37" eb="39">
      <t>ナイヨウ</t>
    </rPh>
    <rPh sb="39" eb="40">
      <t>オヨ</t>
    </rPh>
    <phoneticPr fontId="5"/>
  </si>
  <si>
    <t>　　　について、具体的に記入すること。</t>
    <rPh sb="8" eb="11">
      <t>グタイテキ</t>
    </rPh>
    <phoneticPr fontId="5"/>
  </si>
  <si>
    <t>大規模修繕等</t>
    <rPh sb="0" eb="5">
      <t>ダイキボシュウゼン</t>
    </rPh>
    <rPh sb="5" eb="6">
      <t>トウ</t>
    </rPh>
    <phoneticPr fontId="1"/>
  </si>
  <si>
    <t>太陽光発電設備の整備</t>
  </si>
  <si>
    <t>　1.65㎡×２歳未満児のうちほふくをしないものの数</t>
    <rPh sb="8" eb="11">
      <t>サイミマン</t>
    </rPh>
    <rPh sb="11" eb="12">
      <t>ジ</t>
    </rPh>
    <rPh sb="25" eb="26">
      <t>カズ</t>
    </rPh>
    <phoneticPr fontId="5"/>
  </si>
  <si>
    <t>　 3.3㎡×２歳未満児のうちほふくをするものの数</t>
    <rPh sb="8" eb="11">
      <t>サイミマン</t>
    </rPh>
    <rPh sb="11" eb="12">
      <t>ジ</t>
    </rPh>
    <rPh sb="24" eb="25">
      <t>カズ</t>
    </rPh>
    <phoneticPr fontId="5"/>
  </si>
  <si>
    <t>○○県××市○○　１－２－２</t>
    <phoneticPr fontId="1"/>
  </si>
  <si>
    <t>事業区分</t>
    <rPh sb="0" eb="2">
      <t>ジギョウ</t>
    </rPh>
    <rPh sb="2" eb="4">
      <t>クブン</t>
    </rPh>
    <phoneticPr fontId="1"/>
  </si>
  <si>
    <t>A</t>
    <phoneticPr fontId="1"/>
  </si>
  <si>
    <t>B</t>
    <phoneticPr fontId="1"/>
  </si>
  <si>
    <t>C</t>
    <phoneticPr fontId="1"/>
  </si>
  <si>
    <t>アスベスト除去等工事を行う際、工事に先立ちアスベストの封じ込め、囲い込み等を実施
休園日など職員・児童のいない時間帯に実施　など</t>
    <phoneticPr fontId="1"/>
  </si>
  <si>
    <t>※「保育所等」とは、保育所、小規模保育事業所、こども誰でも通園制度（仮称）試行的事業を行う事業所、乳児等通園支援事業所又は認定こども園に係る保育所部分を指しております。</t>
    <rPh sb="0" eb="84">
      <t>ニンテイエンカカワホイク</t>
    </rPh>
    <phoneticPr fontId="1"/>
  </si>
  <si>
    <t>解体撤去工事費</t>
    <rPh sb="0" eb="2">
      <t>カイタイ</t>
    </rPh>
    <rPh sb="2" eb="4">
      <t>テッキョ</t>
    </rPh>
    <rPh sb="4" eb="7">
      <t>コウジヒ</t>
    </rPh>
    <phoneticPr fontId="5"/>
  </si>
  <si>
    <t>仮設施設整備工事費</t>
    <rPh sb="0" eb="2">
      <t>カセツ</t>
    </rPh>
    <rPh sb="2" eb="4">
      <t>シセツ</t>
    </rPh>
    <rPh sb="4" eb="6">
      <t>セイビ</t>
    </rPh>
    <rPh sb="6" eb="9">
      <t>コウジヒ</t>
    </rPh>
    <phoneticPr fontId="5"/>
  </si>
  <si>
    <t>都市部</t>
    <phoneticPr fontId="1"/>
  </si>
  <si>
    <t>①待機児童の解消に必要な整備</t>
  </si>
  <si>
    <t>②こども誰でも通園制度の実施に伴う受け皿の整備</t>
    <phoneticPr fontId="20"/>
  </si>
  <si>
    <t>③多機能化等が必要な人口減少地域の整備</t>
    <phoneticPr fontId="20"/>
  </si>
  <si>
    <t>④－２自治体として意思決定している重要な整備案件（老朽化（築31年～40年））</t>
    <rPh sb="32" eb="33">
      <t>ネン</t>
    </rPh>
    <rPh sb="36" eb="37">
      <t>ネン</t>
    </rPh>
    <phoneticPr fontId="20"/>
  </si>
  <si>
    <t>④－３自治体として意思決定している重要な整備案件（老朽化（築21年～30年））</t>
    <rPh sb="36" eb="37">
      <t>ネン</t>
    </rPh>
    <phoneticPr fontId="20"/>
  </si>
  <si>
    <t>④－４自治体として意思決定している重要な整備案件（老朽化（築20年以下））</t>
    <rPh sb="33" eb="35">
      <t>イカ</t>
    </rPh>
    <phoneticPr fontId="20"/>
  </si>
  <si>
    <t>④－７自治体として意思決定している重要な整備案件（熱中症対策（エアコン設置））</t>
    <rPh sb="25" eb="27">
      <t>ネッチュウ</t>
    </rPh>
    <rPh sb="27" eb="28">
      <t>ショウ</t>
    </rPh>
    <rPh sb="28" eb="30">
      <t>タイサク</t>
    </rPh>
    <rPh sb="35" eb="37">
      <t>セッチ</t>
    </rPh>
    <phoneticPr fontId="20"/>
  </si>
  <si>
    <t>④－８自治体として意思決定している重要な整備案件（その他）</t>
    <rPh sb="27" eb="28">
      <t>タ</t>
    </rPh>
    <phoneticPr fontId="20"/>
  </si>
  <si>
    <t>⑤その他（①～④以外）</t>
    <rPh sb="3" eb="4">
      <t>タ</t>
    </rPh>
    <rPh sb="8" eb="10">
      <t>イガイ</t>
    </rPh>
    <phoneticPr fontId="20"/>
  </si>
  <si>
    <t>整備目的</t>
    <rPh sb="0" eb="2">
      <t>セイビ</t>
    </rPh>
    <rPh sb="2" eb="4">
      <t>モクテキ</t>
    </rPh>
    <phoneticPr fontId="20"/>
  </si>
  <si>
    <t>事業着手予定月</t>
    <rPh sb="0" eb="2">
      <t>ジギョウ</t>
    </rPh>
    <rPh sb="2" eb="4">
      <t>チャクシュ</t>
    </rPh>
    <rPh sb="4" eb="6">
      <t>ヨテイ</t>
    </rPh>
    <rPh sb="6" eb="7">
      <t>ツキ</t>
    </rPh>
    <phoneticPr fontId="17"/>
  </si>
  <si>
    <t>継続事業</t>
    <rPh sb="0" eb="2">
      <t>ケイゾク</t>
    </rPh>
    <rPh sb="2" eb="4">
      <t>ジギョウ</t>
    </rPh>
    <phoneticPr fontId="17"/>
  </si>
  <si>
    <t>R7.4</t>
    <phoneticPr fontId="17"/>
  </si>
  <si>
    <t>R7.5</t>
    <phoneticPr fontId="17"/>
  </si>
  <si>
    <t>④－１自治体として意思決定している重要な整備案件（老朽化（築41年以上））</t>
    <phoneticPr fontId="20"/>
  </si>
  <si>
    <t>R7.6</t>
  </si>
  <si>
    <t>R7.7</t>
  </si>
  <si>
    <t>R7.8</t>
  </si>
  <si>
    <t>R7.9</t>
  </si>
  <si>
    <t>④－５自治体として意思決定している重要な整備案件（施設の統廃合（③を除く））</t>
    <phoneticPr fontId="20"/>
  </si>
  <si>
    <t>R7.10</t>
  </si>
  <si>
    <t>④－６自治体として意思決定している重要な整備案件（公立施設から民間施設への転換）</t>
    <phoneticPr fontId="20"/>
  </si>
  <si>
    <t>R7.11</t>
  </si>
  <si>
    <t>R7.12</t>
  </si>
  <si>
    <t>R8.1</t>
    <phoneticPr fontId="17"/>
  </si>
  <si>
    <t>R8.2</t>
    <phoneticPr fontId="17"/>
  </si>
  <si>
    <t>R8.3</t>
    <phoneticPr fontId="17"/>
  </si>
  <si>
    <t>記入要領</t>
    <phoneticPr fontId="5"/>
  </si>
  <si>
    <t>　　　　社会福祉法人=(福)、学校法人=(学)</t>
    <phoneticPr fontId="5"/>
  </si>
  <si>
    <t>　(3) 「施設種別の変更」：整備前・後の施設種別（保育所、幼稚園、幼保連携型認定こども園など）を記入すること。</t>
    <rPh sb="6" eb="8">
      <t>シセツ</t>
    </rPh>
    <rPh sb="8" eb="10">
      <t>シュベツ</t>
    </rPh>
    <rPh sb="11" eb="13">
      <t>ヘンコウ</t>
    </rPh>
    <rPh sb="15" eb="17">
      <t>セイビ</t>
    </rPh>
    <rPh sb="17" eb="18">
      <t>マエ</t>
    </rPh>
    <rPh sb="19" eb="20">
      <t>ゴ</t>
    </rPh>
    <rPh sb="21" eb="23">
      <t>シセツ</t>
    </rPh>
    <rPh sb="23" eb="25">
      <t>シュベツ</t>
    </rPh>
    <rPh sb="26" eb="28">
      <t>ホイク</t>
    </rPh>
    <rPh sb="28" eb="29">
      <t>ショ</t>
    </rPh>
    <rPh sb="30" eb="33">
      <t>ヨウチエン</t>
    </rPh>
    <rPh sb="34" eb="35">
      <t>ヨウ</t>
    </rPh>
    <rPh sb="35" eb="36">
      <t>ホ</t>
    </rPh>
    <rPh sb="36" eb="38">
      <t>レンケイ</t>
    </rPh>
    <rPh sb="38" eb="39">
      <t>ガタ</t>
    </rPh>
    <rPh sb="39" eb="41">
      <t>ニンテイ</t>
    </rPh>
    <rPh sb="44" eb="45">
      <t>エン</t>
    </rPh>
    <rPh sb="49" eb="51">
      <t>キニュウ</t>
    </rPh>
    <phoneticPr fontId="5"/>
  </si>
  <si>
    <t>　(2) 「整備区分」：協議する施設の整備区分をプルダウンで選択すること。</t>
    <phoneticPr fontId="5"/>
  </si>
  <si>
    <t>　　　幼稚園・保育所の双方を併せて1施設に整備する場合は「保育所・幼稚園」と記入。</t>
    <rPh sb="38" eb="40">
      <t>キニュウ</t>
    </rPh>
    <phoneticPr fontId="5"/>
  </si>
  <si>
    <t>様式第１－２　</t>
    <rPh sb="0" eb="2">
      <t>ヨウシキ</t>
    </rPh>
    <rPh sb="2" eb="3">
      <t>ダイ</t>
    </rPh>
    <phoneticPr fontId="5"/>
  </si>
  <si>
    <t>２　施設別様式（様式（１－２））</t>
    <phoneticPr fontId="5"/>
  </si>
  <si>
    <t xml:space="preserve"> ○本様式に記入する施設：保育所、幼保連携型認定こども園、幼保連携型認定こども園分園、</t>
    <rPh sb="13" eb="16">
      <t>ホイクショ</t>
    </rPh>
    <rPh sb="17" eb="19">
      <t>ヨウホ</t>
    </rPh>
    <rPh sb="19" eb="21">
      <t>レンケイ</t>
    </rPh>
    <rPh sb="21" eb="22">
      <t>カタ</t>
    </rPh>
    <rPh sb="22" eb="24">
      <t>ニンテイ</t>
    </rPh>
    <rPh sb="27" eb="28">
      <t>エン</t>
    </rPh>
    <rPh sb="29" eb="31">
      <t>ヨウホ</t>
    </rPh>
    <rPh sb="31" eb="33">
      <t>レンケイ</t>
    </rPh>
    <rPh sb="33" eb="34">
      <t>ガタ</t>
    </rPh>
    <rPh sb="34" eb="36">
      <t>ニンテイ</t>
    </rPh>
    <rPh sb="39" eb="40">
      <t>エン</t>
    </rPh>
    <rPh sb="40" eb="42">
      <t>ブンエン</t>
    </rPh>
    <phoneticPr fontId="5"/>
  </si>
  <si>
    <t>　　幼稚園型認定こども園、幼稚園型認定こども園分園</t>
    <rPh sb="13" eb="16">
      <t>ヨウチエン</t>
    </rPh>
    <rPh sb="16" eb="17">
      <t>ガタ</t>
    </rPh>
    <rPh sb="17" eb="19">
      <t>ニンテイ</t>
    </rPh>
    <rPh sb="22" eb="23">
      <t>エン</t>
    </rPh>
    <rPh sb="23" eb="25">
      <t>ブンエン</t>
    </rPh>
    <phoneticPr fontId="5"/>
  </si>
  <si>
    <t>様式１ー１</t>
    <rPh sb="0" eb="2">
      <t>ヨウシキ</t>
    </rPh>
    <phoneticPr fontId="1"/>
  </si>
  <si>
    <t>様式１－２　</t>
    <rPh sb="0" eb="2">
      <t>ヨウシキ</t>
    </rPh>
    <phoneticPr fontId="5"/>
  </si>
  <si>
    <t>令和８年度  保育所等施設整備事業協議書</t>
    <rPh sb="0" eb="2">
      <t>レイワ</t>
    </rPh>
    <rPh sb="3" eb="5">
      <t>ネンド</t>
    </rPh>
    <rPh sb="7" eb="9">
      <t>ホイク</t>
    </rPh>
    <rPh sb="9" eb="10">
      <t>ショ</t>
    </rPh>
    <rPh sb="10" eb="11">
      <t>トウ</t>
    </rPh>
    <rPh sb="11" eb="13">
      <t>シセツ</t>
    </rPh>
    <rPh sb="13" eb="15">
      <t>セイビ</t>
    </rPh>
    <rPh sb="15" eb="17">
      <t>ジギョウ</t>
    </rPh>
    <rPh sb="17" eb="19">
      <t>キョウギ</t>
    </rPh>
    <rPh sb="19" eb="20">
      <t>ショ</t>
    </rPh>
    <phoneticPr fontId="5"/>
  </si>
  <si>
    <t>　(4) 「工事（修繕）の内容・施設整備を必要とする理由」：申請に至った経緯や工事箇所の具体的内容、</t>
    <rPh sb="6" eb="8">
      <t>コウジ</t>
    </rPh>
    <rPh sb="9" eb="11">
      <t>シュウゼン</t>
    </rPh>
    <rPh sb="13" eb="15">
      <t>ナイヨウ</t>
    </rPh>
    <rPh sb="16" eb="18">
      <t>シセツ</t>
    </rPh>
    <rPh sb="18" eb="20">
      <t>セイビ</t>
    </rPh>
    <rPh sb="21" eb="23">
      <t>ヒツヨウ</t>
    </rPh>
    <rPh sb="26" eb="28">
      <t>リユウ</t>
    </rPh>
    <rPh sb="30" eb="32">
      <t>シンセイ</t>
    </rPh>
    <rPh sb="33" eb="34">
      <t>イタ</t>
    </rPh>
    <rPh sb="36" eb="38">
      <t>ケイイ</t>
    </rPh>
    <rPh sb="39" eb="41">
      <t>コウジ</t>
    </rPh>
    <rPh sb="41" eb="43">
      <t>カショ</t>
    </rPh>
    <rPh sb="44" eb="47">
      <t>グタイテキ</t>
    </rPh>
    <rPh sb="47" eb="49">
      <t>ナイヨウ</t>
    </rPh>
    <phoneticPr fontId="1"/>
  </si>
  <si>
    <t>　(5) 「既存施設の状況」：整備対象とする施設の建築年度を記入すること。</t>
    <rPh sb="6" eb="8">
      <t>キゾン</t>
    </rPh>
    <rPh sb="8" eb="10">
      <t>シセツ</t>
    </rPh>
    <rPh sb="11" eb="13">
      <t>ジョウキョウ</t>
    </rPh>
    <rPh sb="15" eb="17">
      <t>セイビ</t>
    </rPh>
    <rPh sb="17" eb="19">
      <t>タイショウ</t>
    </rPh>
    <rPh sb="22" eb="24">
      <t>シセツ</t>
    </rPh>
    <rPh sb="25" eb="27">
      <t>ケンチク</t>
    </rPh>
    <rPh sb="27" eb="29">
      <t>ネンド</t>
    </rPh>
    <rPh sb="30" eb="32">
      <t>キニュウ</t>
    </rPh>
    <phoneticPr fontId="5"/>
  </si>
  <si>
    <t>　　　過去の修繕履歴がある場合は、記入すること。　</t>
    <phoneticPr fontId="1"/>
  </si>
  <si>
    <t>　　　施設整備の緊急性や工事実施期間等を詳細に記入すること。</t>
    <rPh sb="20" eb="22">
      <t>ショウサイ</t>
    </rPh>
    <rPh sb="23" eb="25">
      <t>キニュウ</t>
    </rPh>
    <phoneticPr fontId="5"/>
  </si>
  <si>
    <t>申請に至った経緯や工事箇所の具体的内容、施設整備の緊急性や工事実施期間等を詳細に記入すること。　
過去の修繕履歴がある場合は、記入すること。　</t>
    <phoneticPr fontId="1"/>
  </si>
  <si>
    <t>工事（修繕）の内容・施設整備を必要とする理由</t>
    <rPh sb="0" eb="2">
      <t>コウジ</t>
    </rPh>
    <rPh sb="3" eb="5">
      <t>シュウゼン</t>
    </rPh>
    <rPh sb="7" eb="9">
      <t>ナイヨウ</t>
    </rPh>
    <phoneticPr fontId="5"/>
  </si>
  <si>
    <t>１　全施設共通事項（様式(１)）</t>
    <rPh sb="10" eb="12">
      <t>ヨウシキ</t>
    </rPh>
    <phoneticPr fontId="5"/>
  </si>
  <si>
    <t>　(4) 「年次計画」：工事は複数年にわたるものではなく、令和９年度のみとする。</t>
    <phoneticPr fontId="5"/>
  </si>
  <si>
    <t>　　</t>
    <phoneticPr fontId="5"/>
  </si>
  <si>
    <t xml:space="preserve">  (6) 「施行計画」：それぞれの区分に従い、時期を記入すること。</t>
    <phoneticPr fontId="5"/>
  </si>
  <si>
    <t>　(7)「アスベスト対策の状況」：整備区分にかかわらず、既存施設の整備（解体撤去含む）を行う場合に記入すること。</t>
    <rPh sb="10" eb="12">
      <t>タイサク</t>
    </rPh>
    <rPh sb="13" eb="15">
      <t>ジョウキョウ</t>
    </rPh>
    <rPh sb="17" eb="19">
      <t>セイビ</t>
    </rPh>
    <rPh sb="19" eb="21">
      <t>クブン</t>
    </rPh>
    <rPh sb="28" eb="30">
      <t>キゾン</t>
    </rPh>
    <rPh sb="30" eb="32">
      <t>シセツ</t>
    </rPh>
    <rPh sb="33" eb="35">
      <t>セイビ</t>
    </rPh>
    <rPh sb="36" eb="38">
      <t>カイタイ</t>
    </rPh>
    <rPh sb="38" eb="40">
      <t>テッキョ</t>
    </rPh>
    <rPh sb="40" eb="41">
      <t>フク</t>
    </rPh>
    <phoneticPr fontId="5"/>
  </si>
  <si>
    <t>　(3) 「大規模修繕等事業の場合」：3社の見積額を記入すること。</t>
    <rPh sb="11" eb="12">
      <t>トウ</t>
    </rPh>
    <rPh sb="12" eb="14">
      <t>ジギョウ</t>
    </rPh>
    <rPh sb="20" eb="21">
      <t>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</si>
</sst>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 "/>
    <numFmt numFmtId="177" formatCode="#,##0_ "/>
    <numFmt numFmtId="178" formatCode="0.00_ "/>
    <numFmt numFmtId="179" formatCode="#,##0;&quot;▲ &quot;#,##0"/>
    <numFmt numFmtId="180" formatCode="#,##0_);[Red]\(#,##0\)"/>
    <numFmt numFmtId="181" formatCode="0.000_ "/>
    <numFmt numFmtId="182" formatCode="#,##0.00;&quot;△ &quot;#,##0.00"/>
    <numFmt numFmtId="183" formatCode="\(#,##0\)"/>
    <numFmt numFmtId="184" formatCode="0.0%"/>
    <numFmt numFmtId="185" formatCode="#,##0.00;&quot;▲ &quot;#,##0.00"/>
    <numFmt numFmtId="186" formatCode="\(\ General\ &quot;月&quot;\ \)"/>
  </numFmts>
  <fonts count="50">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
      <name val="ＭＳ ゴシック"/>
      <family val="3"/>
      <charset val="128"/>
    </font>
    <font>
      <sz val="9"/>
      <name val="ＭＳ ゴシック"/>
      <family val="3"/>
      <charset val="128"/>
    </font>
    <font>
      <sz val="6"/>
      <name val="ＭＳ ゴシック"/>
      <family val="3"/>
      <charset val="128"/>
    </font>
    <font>
      <sz val="12"/>
      <name val="ＭＳ ゴシック"/>
      <family val="3"/>
      <charset val="128"/>
    </font>
    <font>
      <u/>
      <sz val="9"/>
      <name val="ＭＳ ゴシック"/>
      <family val="3"/>
      <charset val="128"/>
    </font>
    <font>
      <b/>
      <sz val="6"/>
      <name val="ＭＳ ゴシック"/>
      <family val="3"/>
      <charset val="128"/>
    </font>
    <font>
      <sz val="8"/>
      <name val="ＭＳ ゴシック"/>
      <family val="3"/>
      <charset val="128"/>
    </font>
    <font>
      <sz val="11"/>
      <name val="ＭＳ ゴシック"/>
      <family val="3"/>
      <charset val="128"/>
    </font>
    <font>
      <sz val="5"/>
      <name val="ＭＳ ゴシック"/>
      <family val="3"/>
      <charset val="128"/>
    </font>
    <font>
      <sz val="8.5"/>
      <name val="ＭＳ ゴシック"/>
      <family val="3"/>
      <charset val="128"/>
    </font>
    <font>
      <sz val="9"/>
      <color theme="1"/>
      <name val="ＭＳ ゴシック"/>
      <family val="3"/>
      <charset val="128"/>
    </font>
    <font>
      <b/>
      <sz val="9"/>
      <color indexed="81"/>
      <name val="ＭＳ Ｐゴシック"/>
      <family val="3"/>
      <charset val="128"/>
    </font>
    <font>
      <b/>
      <sz val="9"/>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游ゴシック"/>
      <family val="2"/>
      <scheme val="minor"/>
    </font>
    <font>
      <sz val="6"/>
      <name val="游ゴシック"/>
      <family val="3"/>
      <charset val="128"/>
      <scheme val="minor"/>
    </font>
    <font>
      <sz val="11"/>
      <color theme="1"/>
      <name val="游ゴシック"/>
      <family val="2"/>
      <charset val="128"/>
      <scheme val="minor"/>
    </font>
    <font>
      <sz val="9"/>
      <color indexed="81"/>
      <name val="MS P ゴシック"/>
      <family val="3"/>
      <charset val="128"/>
    </font>
    <font>
      <sz val="9"/>
      <name val="Malgun Gothic Semilight"/>
      <family val="3"/>
      <charset val="129"/>
    </font>
    <font>
      <b/>
      <sz val="11"/>
      <name val="ＭＳ ゴシック"/>
      <family val="3"/>
      <charset val="128"/>
    </font>
    <font>
      <b/>
      <sz val="9"/>
      <color indexed="81"/>
      <name val="MS P ゴシック"/>
      <family val="3"/>
      <charset val="128"/>
    </font>
    <font>
      <sz val="9"/>
      <color theme="0" tint="-0.249977111117893"/>
      <name val="ＭＳ ゴシック"/>
      <family val="3"/>
      <charset val="128"/>
    </font>
    <font>
      <u/>
      <sz val="11"/>
      <color theme="10"/>
      <name val="游ゴシック"/>
      <family val="2"/>
      <charset val="128"/>
      <scheme val="minor"/>
    </font>
    <font>
      <b/>
      <sz val="9"/>
      <color rgb="FFFF0000"/>
      <name val="ＭＳ ゴシック"/>
      <family val="3"/>
      <charset val="128"/>
    </font>
    <font>
      <sz val="9"/>
      <color theme="0" tint="-0.14999847407452621"/>
      <name val="ＭＳ ゴシック"/>
      <family val="3"/>
      <charset val="128"/>
    </font>
    <font>
      <sz val="9"/>
      <color rgb="FF002060"/>
      <name val="ＭＳ ゴシック"/>
      <family val="3"/>
      <charset val="128"/>
    </font>
    <font>
      <b/>
      <sz val="9"/>
      <color rgb="FF002060"/>
      <name val="ＭＳ ゴシック"/>
      <family val="3"/>
      <charset val="128"/>
    </font>
    <font>
      <sz val="10"/>
      <color rgb="FF002060"/>
      <name val="ＭＳ ゴシック"/>
      <family val="3"/>
      <charset val="128"/>
    </font>
    <font>
      <sz val="8"/>
      <name val="ＭＳ Ｐゴシック"/>
      <family val="3"/>
      <charset val="128"/>
    </font>
    <font>
      <b/>
      <sz val="12"/>
      <name val="Meiryo UI"/>
      <family val="3"/>
      <charset val="128"/>
    </font>
    <font>
      <b/>
      <sz val="11"/>
      <color indexed="81"/>
      <name val="MS P ゴシック"/>
      <family val="3"/>
      <charset val="128"/>
    </font>
    <font>
      <sz val="11"/>
      <color indexed="81"/>
      <name val="MS P ゴシック"/>
      <family val="3"/>
      <charset val="128"/>
    </font>
    <font>
      <b/>
      <u/>
      <sz val="11"/>
      <color indexed="10"/>
      <name val="MS P ゴシック"/>
      <family val="3"/>
      <charset val="128"/>
    </font>
    <font>
      <b/>
      <sz val="10"/>
      <name val="HGPｺﾞｼｯｸM"/>
      <family val="3"/>
      <charset val="128"/>
    </font>
    <font>
      <sz val="10"/>
      <name val="HGPｺﾞｼｯｸM"/>
      <family val="3"/>
      <charset val="128"/>
    </font>
    <font>
      <sz val="9"/>
      <name val="HGPｺﾞｼｯｸM"/>
      <family val="3"/>
      <charset val="128"/>
    </font>
    <font>
      <strike/>
      <sz val="9"/>
      <color rgb="FFFF0000"/>
      <name val="ＭＳ ゴシック"/>
      <family val="3"/>
      <charset val="128"/>
    </font>
    <font>
      <strike/>
      <sz val="9"/>
      <name val="ＭＳ ゴシック"/>
      <family val="3"/>
      <charset val="128"/>
    </font>
    <font>
      <sz val="9"/>
      <color theme="7" tint="0.79998168889431442"/>
      <name val="ＭＳ ゴシック"/>
      <family val="3"/>
      <charset val="128"/>
    </font>
    <font>
      <sz val="9"/>
      <color rgb="FFFF0000"/>
      <name val="ＭＳ Ｐゴシック"/>
      <family val="3"/>
      <charset val="128"/>
    </font>
    <font>
      <u/>
      <sz val="10"/>
      <name val="HGPｺﾞｼｯｸM"/>
      <family val="3"/>
      <charset val="128"/>
    </font>
    <font>
      <sz val="7"/>
      <name val="ＭＳ ゴシック"/>
      <family val="3"/>
      <charset val="128"/>
    </font>
    <font>
      <sz val="10"/>
      <name val="ＭＳ Ｐゴシック"/>
      <family val="3"/>
      <charset val="128"/>
    </font>
    <font>
      <sz val="9"/>
      <color rgb="FFFF0000"/>
      <name val="ＭＳ ゴシック"/>
      <family val="3"/>
      <charset val="128"/>
    </font>
    <font>
      <sz val="10"/>
      <color rgb="FFFF0000"/>
      <name val="HGPｺﾞｼｯｸM"/>
      <family val="3"/>
      <charset val="128"/>
    </font>
  </fonts>
  <fills count="9">
    <fill>
      <patternFill patternType="none"/>
    </fill>
    <fill>
      <patternFill patternType="gray125"/>
    </fill>
    <fill>
      <patternFill patternType="solid">
        <fgColor theme="0"/>
        <bgColor indexed="64"/>
      </patternFill>
    </fill>
    <fill>
      <patternFill patternType="solid">
        <fgColor rgb="FF00FFFF"/>
        <bgColor indexed="64"/>
      </patternFill>
    </fill>
    <fill>
      <patternFill patternType="solid">
        <fgColor rgb="FFFFFF00"/>
        <bgColor indexed="64"/>
      </patternFill>
    </fill>
    <fill>
      <patternFill patternType="solid">
        <fgColor theme="7" tint="0.79998168889431442"/>
        <bgColor indexed="64"/>
      </patternFill>
    </fill>
    <fill>
      <patternFill patternType="solid">
        <fgColor rgb="FF00B0F0"/>
        <bgColor indexed="64"/>
      </patternFill>
    </fill>
    <fill>
      <patternFill patternType="solid">
        <fgColor theme="4" tint="0.79998168889431442"/>
        <bgColor indexed="64"/>
      </patternFill>
    </fill>
    <fill>
      <patternFill patternType="solid">
        <fgColor theme="1" tint="0.34998626667073579"/>
        <bgColor indexed="64"/>
      </patternFill>
    </fill>
  </fills>
  <borders count="197">
    <border>
      <left/>
      <right/>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top/>
      <bottom/>
      <diagonal/>
    </border>
    <border>
      <left/>
      <right/>
      <top style="thin">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right/>
      <top/>
      <bottom style="medium">
        <color indexed="64"/>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diagonal/>
    </border>
    <border>
      <left/>
      <right style="dotted">
        <color indexed="64"/>
      </right>
      <top/>
      <bottom/>
      <diagonal/>
    </border>
    <border>
      <left style="dotted">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dotted">
        <color indexed="64"/>
      </right>
      <top style="medium">
        <color indexed="64"/>
      </top>
      <bottom/>
      <diagonal/>
    </border>
    <border>
      <left/>
      <right style="dotted">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top/>
      <bottom style="dott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hair">
        <color indexed="64"/>
      </diagonal>
    </border>
    <border diagonalUp="1">
      <left/>
      <right/>
      <top style="double">
        <color indexed="64"/>
      </top>
      <bottom/>
      <diagonal style="hair">
        <color indexed="64"/>
      </diagonal>
    </border>
    <border diagonalUp="1">
      <left/>
      <right style="thin">
        <color indexed="64"/>
      </right>
      <top style="double">
        <color indexed="64"/>
      </top>
      <bottom/>
      <diagonal style="hair">
        <color indexed="64"/>
      </diagonal>
    </border>
    <border>
      <left/>
      <right style="medium">
        <color indexed="64"/>
      </right>
      <top style="double">
        <color indexed="64"/>
      </top>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style="thin">
        <color indexed="64"/>
      </right>
      <top/>
      <bottom/>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bottom style="thin">
        <color indexed="64"/>
      </bottom>
      <diagonal style="hair">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dotted">
        <color indexed="64"/>
      </right>
      <top style="thin">
        <color indexed="64"/>
      </top>
      <bottom style="dotted">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hair">
        <color indexed="64"/>
      </left>
      <right/>
      <top style="hair">
        <color indexed="64"/>
      </top>
      <bottom style="hair">
        <color indexed="64"/>
      </bottom>
      <diagonal/>
    </border>
    <border>
      <left/>
      <right style="medium">
        <color indexed="64"/>
      </right>
      <top style="dotted">
        <color indexed="64"/>
      </top>
      <bottom style="dott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ashed">
        <color indexed="64"/>
      </top>
      <bottom style="hair">
        <color indexed="64"/>
      </bottom>
      <diagonal/>
    </border>
    <border>
      <left/>
      <right/>
      <top style="dashed">
        <color indexed="64"/>
      </top>
      <bottom style="hair">
        <color indexed="64"/>
      </bottom>
      <diagonal/>
    </border>
    <border>
      <left style="dashDot">
        <color indexed="64"/>
      </left>
      <right/>
      <top style="thin">
        <color indexed="64"/>
      </top>
      <bottom/>
      <diagonal/>
    </border>
    <border>
      <left style="dashDot">
        <color indexed="64"/>
      </left>
      <right/>
      <top style="dotted">
        <color indexed="64"/>
      </top>
      <bottom style="dotted">
        <color indexed="64"/>
      </bottom>
      <diagonal/>
    </border>
    <border>
      <left style="dotted">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otted">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hair">
        <color indexed="64"/>
      </left>
      <right/>
      <top style="hair">
        <color indexed="64"/>
      </top>
      <bottom style="thin">
        <color indexed="64"/>
      </bottom>
      <diagonal/>
    </border>
    <border>
      <left style="dotted">
        <color indexed="64"/>
      </left>
      <right/>
      <top style="medium">
        <color indexed="64"/>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style="dotted">
        <color indexed="64"/>
      </left>
      <right/>
      <top style="medium">
        <color indexed="64"/>
      </top>
      <bottom style="dotted">
        <color indexed="64"/>
      </bottom>
      <diagonal style="dotted">
        <color indexed="64"/>
      </diagonal>
    </border>
    <border diagonalDown="1">
      <left/>
      <right style="medium">
        <color indexed="64"/>
      </right>
      <top style="medium">
        <color indexed="64"/>
      </top>
      <bottom style="dotted">
        <color indexed="64"/>
      </bottom>
      <diagonal style="dotted">
        <color indexed="64"/>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diagonalDown="1">
      <left style="medium">
        <color indexed="64"/>
      </left>
      <right/>
      <top style="dotted">
        <color indexed="64"/>
      </top>
      <bottom style="medium">
        <color indexed="64"/>
      </bottom>
      <diagonal style="thin">
        <color indexed="64"/>
      </diagonal>
    </border>
    <border diagonalDown="1">
      <left/>
      <right/>
      <top style="dotted">
        <color indexed="64"/>
      </top>
      <bottom style="medium">
        <color indexed="64"/>
      </bottom>
      <diagonal style="thin">
        <color indexed="64"/>
      </diagonal>
    </border>
    <border diagonalDown="1">
      <left/>
      <right style="medium">
        <color indexed="64"/>
      </right>
      <top style="dotted">
        <color indexed="64"/>
      </top>
      <bottom style="medium">
        <color indexed="64"/>
      </bottom>
      <diagonal style="thin">
        <color indexed="64"/>
      </diagonal>
    </border>
    <border>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s>
  <cellStyleXfs count="8">
    <xf numFmtId="0" fontId="0" fillId="0" borderId="0">
      <alignment vertical="center"/>
    </xf>
    <xf numFmtId="0" fontId="3" fillId="0" borderId="0"/>
    <xf numFmtId="38" fontId="3" fillId="0" borderId="0" applyFont="0" applyFill="0" applyBorder="0" applyAlignment="0" applyProtection="0"/>
    <xf numFmtId="0" fontId="16" fillId="0" borderId="0"/>
    <xf numFmtId="0" fontId="19" fillId="0" borderId="0"/>
    <xf numFmtId="38" fontId="21" fillId="0" borderId="0" applyFont="0" applyFill="0" applyBorder="0" applyAlignment="0" applyProtection="0">
      <alignment vertical="center"/>
    </xf>
    <xf numFmtId="38" fontId="19" fillId="0" borderId="0" applyFont="0" applyFill="0" applyBorder="0" applyAlignment="0" applyProtection="0">
      <alignment vertical="center"/>
    </xf>
    <xf numFmtId="0" fontId="27" fillId="0" borderId="0" applyNumberFormat="0" applyFill="0" applyBorder="0" applyAlignment="0" applyProtection="0">
      <alignment vertical="center"/>
    </xf>
  </cellStyleXfs>
  <cellXfs count="863">
    <xf numFmtId="0" fontId="0" fillId="0" borderId="0" xfId="0">
      <alignment vertical="center"/>
    </xf>
    <xf numFmtId="0" fontId="4" fillId="0" borderId="0" xfId="1" applyFont="1" applyAlignment="1">
      <alignment vertical="center"/>
    </xf>
    <xf numFmtId="0" fontId="3" fillId="0" borderId="0" xfId="1"/>
    <xf numFmtId="0" fontId="7" fillId="0" borderId="0" xfId="1" applyFont="1" applyAlignment="1">
      <alignment vertical="center"/>
    </xf>
    <xf numFmtId="0" fontId="7" fillId="0" borderId="7" xfId="1" applyFont="1" applyBorder="1" applyAlignment="1">
      <alignment vertical="center"/>
    </xf>
    <xf numFmtId="0" fontId="4" fillId="0" borderId="2" xfId="1" applyFont="1" applyBorder="1" applyAlignment="1">
      <alignment vertical="center"/>
    </xf>
    <xf numFmtId="0" fontId="4" fillId="0" borderId="46" xfId="1" applyFont="1" applyBorder="1" applyAlignment="1">
      <alignment vertical="center"/>
    </xf>
    <xf numFmtId="0" fontId="4" fillId="0" borderId="48" xfId="1" applyFont="1" applyBorder="1" applyAlignment="1">
      <alignment vertical="center"/>
    </xf>
    <xf numFmtId="0" fontId="4" fillId="0" borderId="51" xfId="1" applyFont="1" applyBorder="1" applyAlignment="1">
      <alignment vertical="center"/>
    </xf>
    <xf numFmtId="0" fontId="4" fillId="0" borderId="53" xfId="1" applyFont="1" applyBorder="1" applyAlignment="1">
      <alignment vertical="center"/>
    </xf>
    <xf numFmtId="0" fontId="4" fillId="0" borderId="1" xfId="1" applyFont="1" applyBorder="1" applyAlignment="1">
      <alignment vertical="center"/>
    </xf>
    <xf numFmtId="0" fontId="4" fillId="0" borderId="7" xfId="1" applyFont="1" applyBorder="1" applyAlignment="1">
      <alignment vertical="center"/>
    </xf>
    <xf numFmtId="0" fontId="4" fillId="0" borderId="24" xfId="1" applyFont="1" applyBorder="1" applyAlignment="1">
      <alignment vertical="center"/>
    </xf>
    <xf numFmtId="0" fontId="9" fillId="0" borderId="46" xfId="1" applyFont="1" applyBorder="1" applyAlignment="1">
      <alignment vertical="center"/>
    </xf>
    <xf numFmtId="0" fontId="4" fillId="0" borderId="52" xfId="1" applyFont="1" applyBorder="1" applyAlignment="1">
      <alignment vertical="center"/>
    </xf>
    <xf numFmtId="0" fontId="4" fillId="0" borderId="62" xfId="1" applyFont="1" applyBorder="1" applyAlignment="1">
      <alignment vertical="center"/>
    </xf>
    <xf numFmtId="0" fontId="4" fillId="0" borderId="28" xfId="1" applyFont="1" applyBorder="1" applyAlignment="1">
      <alignment vertical="center" wrapText="1"/>
    </xf>
    <xf numFmtId="0" fontId="4" fillId="0" borderId="29" xfId="1" applyFont="1" applyBorder="1" applyAlignment="1">
      <alignment horizontal="right" vertical="center"/>
    </xf>
    <xf numFmtId="0" fontId="4" fillId="0" borderId="29" xfId="1" applyFont="1" applyBorder="1" applyAlignment="1">
      <alignment vertical="center" wrapText="1"/>
    </xf>
    <xf numFmtId="0" fontId="9" fillId="0" borderId="29" xfId="1" applyFont="1" applyBorder="1" applyAlignment="1">
      <alignment vertical="center" wrapText="1"/>
    </xf>
    <xf numFmtId="0" fontId="4" fillId="0" borderId="52" xfId="1" applyFont="1" applyBorder="1" applyAlignment="1">
      <alignment vertical="center" wrapText="1"/>
    </xf>
    <xf numFmtId="0" fontId="3" fillId="0" borderId="0" xfId="1" applyAlignment="1">
      <alignment horizontal="left"/>
    </xf>
    <xf numFmtId="0" fontId="4" fillId="0" borderId="0" xfId="1" applyFont="1" applyAlignment="1">
      <alignment horizontal="left" vertical="center"/>
    </xf>
    <xf numFmtId="0" fontId="9" fillId="0" borderId="0" xfId="1" applyFont="1" applyAlignment="1">
      <alignment horizontal="left" vertical="top"/>
    </xf>
    <xf numFmtId="0" fontId="4" fillId="2" borderId="0" xfId="1" applyFont="1" applyFill="1" applyAlignment="1">
      <alignment vertical="center"/>
    </xf>
    <xf numFmtId="0" fontId="7" fillId="2" borderId="0" xfId="1" applyFont="1" applyFill="1" applyAlignment="1">
      <alignment vertical="center"/>
    </xf>
    <xf numFmtId="0" fontId="4" fillId="2" borderId="105" xfId="1" applyFont="1" applyFill="1" applyBorder="1" applyAlignment="1">
      <alignment vertical="center"/>
    </xf>
    <xf numFmtId="0" fontId="3" fillId="2" borderId="106" xfId="1" applyFill="1" applyBorder="1" applyAlignment="1">
      <alignment vertical="center"/>
    </xf>
    <xf numFmtId="0" fontId="3" fillId="2" borderId="107" xfId="1" applyFill="1" applyBorder="1" applyAlignment="1">
      <alignment vertical="center"/>
    </xf>
    <xf numFmtId="0" fontId="4" fillId="2" borderId="40" xfId="1" applyFont="1" applyFill="1" applyBorder="1" applyAlignment="1">
      <alignment vertical="top"/>
    </xf>
    <xf numFmtId="0" fontId="4" fillId="2" borderId="26" xfId="1" applyFont="1" applyFill="1" applyBorder="1" applyAlignment="1">
      <alignment vertical="top"/>
    </xf>
    <xf numFmtId="0" fontId="4" fillId="2" borderId="26" xfId="1" applyFont="1" applyFill="1" applyBorder="1" applyAlignment="1">
      <alignment vertical="center"/>
    </xf>
    <xf numFmtId="0" fontId="4" fillId="2" borderId="45" xfId="1" applyFont="1" applyFill="1" applyBorder="1" applyAlignment="1">
      <alignment vertical="center"/>
    </xf>
    <xf numFmtId="0" fontId="9" fillId="0" borderId="0" xfId="1" applyFont="1" applyAlignment="1">
      <alignment horizontal="right" vertical="center" wrapText="1"/>
    </xf>
    <xf numFmtId="0" fontId="4" fillId="2" borderId="0" xfId="1" applyFont="1" applyFill="1" applyAlignment="1">
      <alignment horizontal="center" vertical="center" textRotation="255"/>
    </xf>
    <xf numFmtId="0" fontId="4" fillId="2" borderId="0" xfId="1" applyFont="1" applyFill="1" applyAlignment="1">
      <alignment horizontal="center" vertical="top" textRotation="255"/>
    </xf>
    <xf numFmtId="0" fontId="4" fillId="2" borderId="127" xfId="1" applyFont="1" applyFill="1" applyBorder="1" applyAlignment="1">
      <alignment vertical="center"/>
    </xf>
    <xf numFmtId="0" fontId="4" fillId="2" borderId="49" xfId="1" applyFont="1" applyFill="1" applyBorder="1" applyAlignment="1">
      <alignment vertical="center"/>
    </xf>
    <xf numFmtId="0" fontId="4" fillId="2" borderId="2" xfId="1" applyFont="1" applyFill="1" applyBorder="1" applyAlignment="1">
      <alignment vertical="center"/>
    </xf>
    <xf numFmtId="0" fontId="4" fillId="2" borderId="17" xfId="1" applyFont="1" applyFill="1" applyBorder="1" applyAlignment="1">
      <alignment vertical="center"/>
    </xf>
    <xf numFmtId="0" fontId="4" fillId="2" borderId="3" xfId="1" applyFont="1" applyFill="1" applyBorder="1" applyAlignment="1">
      <alignment vertical="center"/>
    </xf>
    <xf numFmtId="0" fontId="4" fillId="2" borderId="31" xfId="1" applyFont="1" applyFill="1" applyBorder="1" applyAlignment="1">
      <alignment vertical="center"/>
    </xf>
    <xf numFmtId="0" fontId="4" fillId="2" borderId="40" xfId="1" applyFont="1" applyFill="1" applyBorder="1" applyAlignment="1">
      <alignment vertical="center"/>
    </xf>
    <xf numFmtId="0" fontId="4" fillId="2" borderId="41" xfId="1" applyFont="1" applyFill="1" applyBorder="1" applyAlignment="1">
      <alignment vertical="center"/>
    </xf>
    <xf numFmtId="0" fontId="4" fillId="2" borderId="49" xfId="1" applyFont="1" applyFill="1" applyBorder="1" applyAlignment="1">
      <alignment vertical="top"/>
    </xf>
    <xf numFmtId="0" fontId="4" fillId="2" borderId="0" xfId="1" applyFont="1" applyFill="1" applyAlignment="1">
      <alignment horizontal="center" vertical="top"/>
    </xf>
    <xf numFmtId="0" fontId="9" fillId="2" borderId="0" xfId="1" applyFont="1" applyFill="1" applyAlignment="1">
      <alignment vertical="center"/>
    </xf>
    <xf numFmtId="0" fontId="9" fillId="2" borderId="2" xfId="1" applyFont="1" applyFill="1" applyBorder="1" applyAlignment="1">
      <alignment vertical="center"/>
    </xf>
    <xf numFmtId="0" fontId="4" fillId="2" borderId="54" xfId="1" applyFont="1" applyFill="1" applyBorder="1" applyAlignment="1">
      <alignment vertical="center"/>
    </xf>
    <xf numFmtId="0" fontId="4" fillId="2" borderId="12" xfId="1" applyFont="1" applyFill="1" applyBorder="1" applyAlignment="1">
      <alignment vertical="center"/>
    </xf>
    <xf numFmtId="0" fontId="9" fillId="2" borderId="12" xfId="1" applyFont="1" applyFill="1" applyBorder="1" applyAlignment="1">
      <alignment vertical="center"/>
    </xf>
    <xf numFmtId="0" fontId="9" fillId="2" borderId="1" xfId="1" applyFont="1" applyFill="1" applyBorder="1" applyAlignment="1">
      <alignment vertical="center"/>
    </xf>
    <xf numFmtId="0" fontId="3" fillId="2" borderId="0" xfId="1" applyFill="1"/>
    <xf numFmtId="0" fontId="0" fillId="0" borderId="37" xfId="0" applyBorder="1">
      <alignment vertical="center"/>
    </xf>
    <xf numFmtId="0" fontId="16" fillId="0" borderId="0" xfId="3"/>
    <xf numFmtId="0" fontId="16" fillId="3" borderId="83" xfId="3" applyFill="1" applyBorder="1"/>
    <xf numFmtId="0" fontId="16" fillId="0" borderId="150" xfId="3" applyBorder="1"/>
    <xf numFmtId="0" fontId="16" fillId="0" borderId="139" xfId="3" applyBorder="1"/>
    <xf numFmtId="0" fontId="16" fillId="0" borderId="151" xfId="3" applyBorder="1"/>
    <xf numFmtId="0" fontId="16" fillId="0" borderId="152" xfId="3" applyBorder="1"/>
    <xf numFmtId="0" fontId="16" fillId="0" borderId="153" xfId="3" applyBorder="1"/>
    <xf numFmtId="0" fontId="16" fillId="3" borderId="37" xfId="3" applyFill="1" applyBorder="1"/>
    <xf numFmtId="0" fontId="16" fillId="3" borderId="38" xfId="3" applyFill="1" applyBorder="1"/>
    <xf numFmtId="12" fontId="16" fillId="0" borderId="37" xfId="3" applyNumberFormat="1" applyBorder="1" applyAlignment="1">
      <alignment horizontal="center"/>
    </xf>
    <xf numFmtId="0" fontId="0" fillId="0" borderId="8" xfId="0" applyBorder="1">
      <alignment vertical="center"/>
    </xf>
    <xf numFmtId="0" fontId="23" fillId="0" borderId="0" xfId="1" applyFont="1" applyAlignment="1">
      <alignment vertical="center"/>
    </xf>
    <xf numFmtId="0" fontId="4" fillId="4" borderId="0" xfId="1" applyFont="1" applyFill="1" applyAlignment="1">
      <alignment vertical="center"/>
    </xf>
    <xf numFmtId="0" fontId="3" fillId="0" borderId="7" xfId="1" applyBorder="1"/>
    <xf numFmtId="0" fontId="3" fillId="0" borderId="2" xfId="1" applyBorder="1"/>
    <xf numFmtId="0" fontId="4" fillId="0" borderId="87" xfId="1" applyFont="1" applyBorder="1" applyAlignment="1">
      <alignment vertical="center"/>
    </xf>
    <xf numFmtId="0" fontId="3" fillId="0" borderId="88" xfId="1" applyBorder="1" applyAlignment="1">
      <alignment horizontal="center" vertical="center"/>
    </xf>
    <xf numFmtId="0" fontId="4" fillId="0" borderId="3" xfId="1" applyFont="1" applyBorder="1" applyAlignment="1">
      <alignment vertical="center" shrinkToFit="1"/>
    </xf>
    <xf numFmtId="0" fontId="16" fillId="3" borderId="49" xfId="3" applyFill="1" applyBorder="1"/>
    <xf numFmtId="58" fontId="9" fillId="0" borderId="29" xfId="1" applyNumberFormat="1" applyFont="1" applyBorder="1" applyAlignment="1">
      <alignment vertical="center"/>
    </xf>
    <xf numFmtId="58" fontId="9" fillId="0" borderId="0" xfId="1" applyNumberFormat="1" applyFont="1" applyAlignment="1">
      <alignment vertical="center"/>
    </xf>
    <xf numFmtId="0" fontId="6" fillId="0" borderId="0" xfId="1" applyFont="1" applyAlignment="1">
      <alignment vertical="top"/>
    </xf>
    <xf numFmtId="0" fontId="3" fillId="0" borderId="87" xfId="1" applyBorder="1"/>
    <xf numFmtId="0" fontId="3" fillId="0" borderId="88" xfId="1" applyBorder="1"/>
    <xf numFmtId="0" fontId="3" fillId="0" borderId="89" xfId="1" applyBorder="1"/>
    <xf numFmtId="177" fontId="10" fillId="0" borderId="87" xfId="1" applyNumberFormat="1" applyFont="1" applyBorder="1" applyAlignment="1">
      <alignment horizontal="center" vertical="center"/>
    </xf>
    <xf numFmtId="177" fontId="10" fillId="0" borderId="88" xfId="1" applyNumberFormat="1" applyFont="1" applyBorder="1" applyAlignment="1">
      <alignment horizontal="center" vertical="center"/>
    </xf>
    <xf numFmtId="179" fontId="8" fillId="0" borderId="88" xfId="1" applyNumberFormat="1" applyFont="1" applyBorder="1" applyAlignment="1">
      <alignment horizontal="center"/>
    </xf>
    <xf numFmtId="179" fontId="8" fillId="0" borderId="89" xfId="1" applyNumberFormat="1" applyFont="1" applyBorder="1" applyAlignment="1">
      <alignment horizontal="center"/>
    </xf>
    <xf numFmtId="0" fontId="4" fillId="0" borderId="22" xfId="1" applyFont="1" applyBorder="1" applyAlignment="1">
      <alignment vertical="center"/>
    </xf>
    <xf numFmtId="0" fontId="4" fillId="0" borderId="23" xfId="1" applyFont="1" applyBorder="1" applyAlignment="1">
      <alignment vertical="center"/>
    </xf>
    <xf numFmtId="0" fontId="9" fillId="0" borderId="0" xfId="1" applyFont="1" applyAlignment="1">
      <alignment vertical="center"/>
    </xf>
    <xf numFmtId="0" fontId="4" fillId="0" borderId="0" xfId="1" applyFont="1" applyAlignment="1">
      <alignment horizontal="center" vertical="center"/>
    </xf>
    <xf numFmtId="0" fontId="4" fillId="0" borderId="47" xfId="1" applyFont="1" applyBorder="1" applyAlignment="1">
      <alignment vertical="center"/>
    </xf>
    <xf numFmtId="0" fontId="4" fillId="0" borderId="12" xfId="1" applyFont="1" applyBorder="1" applyAlignment="1">
      <alignment vertical="center"/>
    </xf>
    <xf numFmtId="0" fontId="26" fillId="0" borderId="0" xfId="1" applyFont="1" applyAlignment="1">
      <alignment vertical="center"/>
    </xf>
    <xf numFmtId="0" fontId="4" fillId="2" borderId="7" xfId="1" applyFont="1" applyFill="1" applyBorder="1" applyAlignment="1">
      <alignment vertical="top" wrapText="1"/>
    </xf>
    <xf numFmtId="0" fontId="4" fillId="2" borderId="0" xfId="1" applyFont="1" applyFill="1" applyAlignment="1">
      <alignment vertical="top" wrapText="1"/>
    </xf>
    <xf numFmtId="0" fontId="4" fillId="2" borderId="0" xfId="1" applyFont="1" applyFill="1" applyAlignment="1">
      <alignment vertical="top"/>
    </xf>
    <xf numFmtId="0" fontId="4" fillId="2" borderId="122" xfId="1" applyFont="1" applyFill="1" applyBorder="1" applyAlignment="1">
      <alignment vertical="center"/>
    </xf>
    <xf numFmtId="0" fontId="4" fillId="2" borderId="0" xfId="1" applyFont="1" applyFill="1" applyAlignment="1">
      <alignment horizontal="right" vertical="center"/>
    </xf>
    <xf numFmtId="0" fontId="4" fillId="2" borderId="0" xfId="1" applyFont="1" applyFill="1" applyAlignment="1">
      <alignment horizontal="center" vertical="center"/>
    </xf>
    <xf numFmtId="0" fontId="4" fillId="2" borderId="122" xfId="1" applyFont="1" applyFill="1" applyBorder="1" applyAlignment="1">
      <alignment horizontal="center" vertical="center"/>
    </xf>
    <xf numFmtId="0" fontId="4" fillId="0" borderId="23" xfId="1" applyFont="1" applyBorder="1" applyAlignment="1">
      <alignment horizontal="right" vertical="center"/>
    </xf>
    <xf numFmtId="0" fontId="0" fillId="0" borderId="132" xfId="0" applyBorder="1">
      <alignment vertical="center"/>
    </xf>
    <xf numFmtId="0" fontId="16" fillId="0" borderId="132" xfId="3" applyBorder="1"/>
    <xf numFmtId="0" fontId="4" fillId="0" borderId="37" xfId="1" applyFont="1" applyBorder="1" applyAlignment="1">
      <alignment horizontal="center" vertical="center"/>
    </xf>
    <xf numFmtId="0" fontId="4" fillId="2" borderId="141" xfId="1" applyFont="1" applyFill="1" applyBorder="1" applyAlignment="1">
      <alignment vertical="center"/>
    </xf>
    <xf numFmtId="0" fontId="4" fillId="2" borderId="140" xfId="1" applyFont="1" applyFill="1" applyBorder="1" applyAlignment="1">
      <alignment vertical="center"/>
    </xf>
    <xf numFmtId="0" fontId="3" fillId="0" borderId="0" xfId="1" applyAlignment="1">
      <alignment horizontal="center"/>
    </xf>
    <xf numFmtId="0" fontId="26" fillId="0" borderId="0" xfId="1" applyFont="1" applyAlignment="1">
      <alignment horizontal="center" vertical="center"/>
    </xf>
    <xf numFmtId="0" fontId="28" fillId="0" borderId="0" xfId="1" applyFont="1" applyAlignment="1">
      <alignment vertical="center"/>
    </xf>
    <xf numFmtId="0" fontId="28" fillId="0" borderId="37" xfId="1" applyFont="1" applyBorder="1" applyAlignment="1">
      <alignment vertical="center"/>
    </xf>
    <xf numFmtId="0" fontId="28" fillId="0" borderId="0" xfId="1" applyFont="1"/>
    <xf numFmtId="0" fontId="5" fillId="5" borderId="0" xfId="1" applyFont="1" applyFill="1" applyAlignment="1">
      <alignment horizontal="center" vertical="center" shrinkToFit="1"/>
    </xf>
    <xf numFmtId="0" fontId="4" fillId="0" borderId="46" xfId="1" applyFont="1" applyBorder="1" applyAlignment="1">
      <alignment horizontal="right" vertical="center"/>
    </xf>
    <xf numFmtId="0" fontId="4" fillId="5" borderId="47" xfId="1" applyFont="1" applyFill="1" applyBorder="1" applyAlignment="1">
      <alignment vertical="center"/>
    </xf>
    <xf numFmtId="0" fontId="4" fillId="5" borderId="0" xfId="1" applyFont="1" applyFill="1" applyAlignment="1">
      <alignment vertical="center"/>
    </xf>
    <xf numFmtId="0" fontId="29" fillId="0" borderId="0" xfId="1" applyFont="1" applyAlignment="1">
      <alignment horizontal="center" vertical="center"/>
    </xf>
    <xf numFmtId="0" fontId="30" fillId="0" borderId="0" xfId="1" applyFont="1" applyAlignment="1">
      <alignment vertical="center"/>
    </xf>
    <xf numFmtId="0" fontId="32" fillId="0" borderId="0" xfId="1" applyFont="1"/>
    <xf numFmtId="0" fontId="28" fillId="0" borderId="37" xfId="1" applyFont="1" applyBorder="1" applyAlignment="1">
      <alignment vertical="center" wrapText="1"/>
    </xf>
    <xf numFmtId="0" fontId="31" fillId="0" borderId="37" xfId="1" applyFont="1" applyBorder="1" applyAlignment="1">
      <alignment vertical="center" wrapText="1"/>
    </xf>
    <xf numFmtId="0" fontId="5" fillId="0" borderId="0" xfId="1" applyFont="1" applyAlignment="1">
      <alignment horizontal="center"/>
    </xf>
    <xf numFmtId="0" fontId="33" fillId="3" borderId="37" xfId="3" applyFont="1" applyFill="1" applyBorder="1" applyAlignment="1">
      <alignment wrapText="1"/>
    </xf>
    <xf numFmtId="0" fontId="16" fillId="3" borderId="37" xfId="3" applyFill="1" applyBorder="1" applyAlignment="1">
      <alignment wrapText="1"/>
    </xf>
    <xf numFmtId="0" fontId="5" fillId="0" borderId="0" xfId="1" applyFont="1"/>
    <xf numFmtId="0" fontId="4" fillId="6" borderId="0" xfId="1" applyFont="1" applyFill="1" applyAlignment="1">
      <alignment vertical="center"/>
    </xf>
    <xf numFmtId="0" fontId="5" fillId="0" borderId="47" xfId="1" applyFont="1" applyBorder="1" applyAlignment="1">
      <alignment horizontal="center" vertical="center" shrinkToFit="1"/>
    </xf>
    <xf numFmtId="0" fontId="5" fillId="0" borderId="0" xfId="1" applyFont="1" applyAlignment="1">
      <alignment horizontal="center" vertical="center" shrinkToFit="1"/>
    </xf>
    <xf numFmtId="0" fontId="9" fillId="0" borderId="12" xfId="1" applyFont="1" applyBorder="1" applyAlignment="1">
      <alignment vertical="center"/>
    </xf>
    <xf numFmtId="0" fontId="38" fillId="0" borderId="0" xfId="1" applyFont="1"/>
    <xf numFmtId="0" fontId="39" fillId="0" borderId="0" xfId="1" applyFont="1"/>
    <xf numFmtId="0" fontId="40" fillId="0" borderId="141" xfId="1" applyFont="1" applyBorder="1" applyAlignment="1">
      <alignment vertical="center"/>
    </xf>
    <xf numFmtId="0" fontId="40" fillId="0" borderId="177" xfId="1" applyFont="1" applyBorder="1" applyAlignment="1">
      <alignment vertical="center"/>
    </xf>
    <xf numFmtId="0" fontId="40" fillId="0" borderId="178" xfId="1" applyFont="1" applyBorder="1" applyAlignment="1">
      <alignment vertical="center"/>
    </xf>
    <xf numFmtId="0" fontId="40" fillId="0" borderId="141" xfId="1" applyFont="1" applyBorder="1" applyAlignment="1">
      <alignment vertical="center" wrapText="1"/>
    </xf>
    <xf numFmtId="0" fontId="40" fillId="0" borderId="177" xfId="1" applyFont="1" applyBorder="1" applyAlignment="1">
      <alignment vertical="center" wrapText="1"/>
    </xf>
    <xf numFmtId="0" fontId="40" fillId="4" borderId="178" xfId="1" applyFont="1" applyFill="1" applyBorder="1" applyAlignment="1">
      <alignment vertical="center"/>
    </xf>
    <xf numFmtId="0" fontId="39" fillId="4" borderId="0" xfId="1" applyFont="1" applyFill="1"/>
    <xf numFmtId="0" fontId="40" fillId="0" borderId="0" xfId="1" applyFont="1" applyAlignment="1">
      <alignment horizontal="center" vertical="center"/>
    </xf>
    <xf numFmtId="0" fontId="40" fillId="0" borderId="0" xfId="1" applyFont="1" applyAlignment="1">
      <alignment vertical="center"/>
    </xf>
    <xf numFmtId="0" fontId="38" fillId="0" borderId="0" xfId="1" applyFont="1" applyAlignment="1">
      <alignment horizontal="left" vertical="center" readingOrder="1"/>
    </xf>
    <xf numFmtId="0" fontId="39" fillId="0" borderId="0" xfId="1" applyFont="1" applyAlignment="1">
      <alignment horizontal="left" vertical="center" readingOrder="1"/>
    </xf>
    <xf numFmtId="0" fontId="41" fillId="2" borderId="49" xfId="1" applyFont="1" applyFill="1" applyBorder="1" applyAlignment="1">
      <alignment vertical="center"/>
    </xf>
    <xf numFmtId="0" fontId="41" fillId="2" borderId="0" xfId="1" applyFont="1" applyFill="1" applyAlignment="1">
      <alignment horizontal="center" vertical="center"/>
    </xf>
    <xf numFmtId="0" fontId="41" fillId="2" borderId="0" xfId="1" applyFont="1" applyFill="1" applyAlignment="1">
      <alignment vertical="center"/>
    </xf>
    <xf numFmtId="0" fontId="42" fillId="2" borderId="0" xfId="1" applyFont="1" applyFill="1" applyAlignment="1">
      <alignment vertical="center"/>
    </xf>
    <xf numFmtId="0" fontId="41" fillId="2" borderId="26" xfId="1" applyFont="1" applyFill="1" applyBorder="1" applyAlignment="1">
      <alignment horizontal="center" vertical="center"/>
    </xf>
    <xf numFmtId="0" fontId="41" fillId="2" borderId="26" xfId="1" applyFont="1" applyFill="1" applyBorder="1" applyAlignment="1">
      <alignment vertical="center"/>
    </xf>
    <xf numFmtId="0" fontId="42" fillId="2" borderId="26" xfId="1" applyFont="1" applyFill="1" applyBorder="1" applyAlignment="1">
      <alignment vertical="center"/>
    </xf>
    <xf numFmtId="0" fontId="4" fillId="2" borderId="3" xfId="1" applyFont="1" applyFill="1" applyBorder="1" applyAlignment="1">
      <alignment horizontal="center" vertical="center"/>
    </xf>
    <xf numFmtId="0" fontId="43" fillId="5" borderId="47" xfId="1" applyFont="1" applyFill="1" applyBorder="1" applyAlignment="1">
      <alignment vertical="center"/>
    </xf>
    <xf numFmtId="0" fontId="44" fillId="0" borderId="37" xfId="4" applyFont="1" applyBorder="1" applyAlignment="1">
      <alignment horizontal="center" vertical="center" wrapText="1"/>
    </xf>
    <xf numFmtId="0" fontId="44" fillId="3" borderId="83" xfId="4" applyFont="1" applyFill="1" applyBorder="1" applyAlignment="1">
      <alignment vertical="center" wrapText="1"/>
    </xf>
    <xf numFmtId="0" fontId="44" fillId="0" borderId="37" xfId="4" applyFont="1" applyBorder="1" applyAlignment="1">
      <alignment horizontal="left" vertical="center" wrapText="1"/>
    </xf>
    <xf numFmtId="0" fontId="45" fillId="0" borderId="0" xfId="1" applyFont="1"/>
    <xf numFmtId="0" fontId="28" fillId="0" borderId="128" xfId="1" applyFont="1" applyBorder="1" applyAlignment="1">
      <alignment vertical="center" wrapText="1"/>
    </xf>
    <xf numFmtId="0" fontId="0" fillId="7" borderId="0" xfId="0" applyFill="1" applyAlignment="1"/>
    <xf numFmtId="0" fontId="18" fillId="3" borderId="37" xfId="0" applyFont="1" applyFill="1" applyBorder="1" applyAlignment="1">
      <alignment horizontal="center" vertical="center"/>
    </xf>
    <xf numFmtId="0" fontId="0" fillId="0" borderId="0" xfId="0" applyAlignment="1"/>
    <xf numFmtId="0" fontId="18" fillId="0" borderId="37" xfId="0" applyFont="1" applyBorder="1" applyAlignment="1">
      <alignment horizontal="center" vertical="center"/>
    </xf>
    <xf numFmtId="0" fontId="47" fillId="0" borderId="0" xfId="1" applyFont="1" applyAlignment="1">
      <alignment vertical="center"/>
    </xf>
    <xf numFmtId="0" fontId="4" fillId="8" borderId="46" xfId="1" applyFont="1" applyFill="1" applyBorder="1" applyAlignment="1">
      <alignment vertical="center"/>
    </xf>
    <xf numFmtId="0" fontId="4" fillId="8" borderId="51" xfId="1" applyFont="1" applyFill="1" applyBorder="1" applyAlignment="1">
      <alignment vertical="center"/>
    </xf>
    <xf numFmtId="0" fontId="48" fillId="0" borderId="0" xfId="1" applyFont="1" applyAlignment="1">
      <alignment vertical="center"/>
    </xf>
    <xf numFmtId="177" fontId="4" fillId="8" borderId="0" xfId="1" applyNumberFormat="1" applyFont="1" applyFill="1" applyAlignment="1">
      <alignment vertical="center"/>
    </xf>
    <xf numFmtId="0" fontId="4" fillId="2" borderId="46" xfId="1" applyFont="1" applyFill="1" applyBorder="1" applyAlignment="1">
      <alignment horizontal="right" vertical="center"/>
    </xf>
    <xf numFmtId="0" fontId="5" fillId="2" borderId="47" xfId="1" applyFont="1" applyFill="1" applyBorder="1" applyAlignment="1">
      <alignment horizontal="center" vertical="center" shrinkToFit="1"/>
    </xf>
    <xf numFmtId="0" fontId="5" fillId="2" borderId="0" xfId="1" applyFont="1" applyFill="1" applyAlignment="1">
      <alignment horizontal="center" vertical="center" shrinkToFit="1"/>
    </xf>
    <xf numFmtId="0" fontId="4" fillId="2" borderId="48" xfId="1" applyFont="1" applyFill="1" applyBorder="1" applyAlignment="1">
      <alignment vertical="center"/>
    </xf>
    <xf numFmtId="0" fontId="4" fillId="2" borderId="51" xfId="1" applyFont="1" applyFill="1" applyBorder="1" applyAlignment="1">
      <alignment vertical="center"/>
    </xf>
    <xf numFmtId="0" fontId="4" fillId="2" borderId="53" xfId="1" applyFont="1" applyFill="1" applyBorder="1" applyAlignment="1">
      <alignment vertical="center"/>
    </xf>
    <xf numFmtId="0" fontId="6" fillId="2" borderId="0" xfId="1" applyFont="1" applyFill="1" applyAlignment="1">
      <alignment vertical="top"/>
    </xf>
    <xf numFmtId="0" fontId="39" fillId="2" borderId="0" xfId="1" applyFont="1" applyFill="1"/>
    <xf numFmtId="0" fontId="38" fillId="2" borderId="0" xfId="1" applyFont="1" applyFill="1"/>
    <xf numFmtId="0" fontId="49" fillId="2" borderId="0" xfId="1" applyFont="1" applyFill="1"/>
    <xf numFmtId="0" fontId="39" fillId="2" borderId="0" xfId="1" applyFont="1" applyFill="1" applyAlignment="1">
      <alignment horizontal="left" vertical="center" readingOrder="1"/>
    </xf>
    <xf numFmtId="0" fontId="34" fillId="0" borderId="0" xfId="1" applyFont="1" applyAlignment="1">
      <alignment horizontal="right" vertical="center"/>
    </xf>
    <xf numFmtId="0" fontId="31" fillId="0" borderId="38" xfId="1" applyFont="1" applyBorder="1" applyAlignment="1">
      <alignment vertical="center" wrapText="1"/>
    </xf>
    <xf numFmtId="0" fontId="4" fillId="0" borderId="37" xfId="1" applyFont="1" applyBorder="1" applyAlignment="1">
      <alignment horizontal="center" vertical="center"/>
    </xf>
    <xf numFmtId="0" fontId="28" fillId="0" borderId="37" xfId="1" applyFont="1" applyBorder="1" applyAlignment="1">
      <alignment vertical="center"/>
    </xf>
    <xf numFmtId="179" fontId="8" fillId="0" borderId="88" xfId="1" applyNumberFormat="1" applyFont="1" applyBorder="1" applyAlignment="1">
      <alignment horizontal="center"/>
    </xf>
    <xf numFmtId="179" fontId="8" fillId="0" borderId="89" xfId="1" applyNumberFormat="1" applyFont="1" applyBorder="1" applyAlignment="1">
      <alignment horizontal="center"/>
    </xf>
    <xf numFmtId="179" fontId="4" fillId="5" borderId="32" xfId="1" applyNumberFormat="1" applyFont="1" applyFill="1" applyBorder="1" applyAlignment="1">
      <alignment horizontal="center" vertical="center" wrapText="1"/>
    </xf>
    <xf numFmtId="179" fontId="4" fillId="5" borderId="8" xfId="1" applyNumberFormat="1" applyFont="1" applyFill="1" applyBorder="1" applyAlignment="1">
      <alignment horizontal="center" vertical="center" wrapText="1"/>
    </xf>
    <xf numFmtId="179" fontId="4" fillId="5" borderId="39" xfId="1" applyNumberFormat="1" applyFont="1" applyFill="1" applyBorder="1" applyAlignment="1">
      <alignment horizontal="center" vertical="center" wrapText="1"/>
    </xf>
    <xf numFmtId="177" fontId="10" fillId="0" borderId="87" xfId="1" applyNumberFormat="1" applyFont="1" applyBorder="1" applyAlignment="1">
      <alignment horizontal="center" vertical="center"/>
    </xf>
    <xf numFmtId="177" fontId="10" fillId="0" borderId="88" xfId="1" applyNumberFormat="1" applyFont="1" applyBorder="1" applyAlignment="1">
      <alignment horizontal="center" vertical="center"/>
    </xf>
    <xf numFmtId="0" fontId="4" fillId="5" borderId="78" xfId="1" applyFont="1" applyFill="1" applyBorder="1" applyAlignment="1">
      <alignment horizontal="center" vertical="center" wrapText="1"/>
    </xf>
    <xf numFmtId="0" fontId="4" fillId="5" borderId="79" xfId="1" applyFont="1" applyFill="1" applyBorder="1" applyAlignment="1">
      <alignment horizontal="center" vertical="center" wrapText="1"/>
    </xf>
    <xf numFmtId="0" fontId="4" fillId="5" borderId="80" xfId="1" applyFont="1" applyFill="1" applyBorder="1" applyAlignment="1">
      <alignment horizontal="center" vertical="center" wrapText="1"/>
    </xf>
    <xf numFmtId="0" fontId="4" fillId="0" borderId="157" xfId="1" applyFont="1" applyBorder="1" applyAlignment="1">
      <alignment horizontal="left" vertical="center" wrapText="1"/>
    </xf>
    <xf numFmtId="0" fontId="4" fillId="0" borderId="158" xfId="1" applyFont="1" applyBorder="1" applyAlignment="1">
      <alignment horizontal="left" vertical="center" wrapText="1"/>
    </xf>
    <xf numFmtId="179" fontId="9" fillId="0" borderId="3" xfId="1" applyNumberFormat="1" applyFont="1" applyBorder="1" applyAlignment="1">
      <alignment horizontal="center" vertical="center" shrinkToFit="1"/>
    </xf>
    <xf numFmtId="179" fontId="9" fillId="0" borderId="31" xfId="1" applyNumberFormat="1" applyFont="1" applyBorder="1" applyAlignment="1">
      <alignment horizontal="center" vertical="center" shrinkToFit="1"/>
    </xf>
    <xf numFmtId="0" fontId="9" fillId="0" borderId="13" xfId="1" applyFont="1" applyBorder="1" applyAlignment="1">
      <alignment horizontal="center" vertical="center"/>
    </xf>
    <xf numFmtId="0" fontId="9" fillId="0" borderId="3" xfId="1" applyFont="1" applyBorder="1" applyAlignment="1">
      <alignment horizontal="center" vertical="center"/>
    </xf>
    <xf numFmtId="179" fontId="9" fillId="0" borderId="67" xfId="1" applyNumberFormat="1" applyFont="1" applyBorder="1" applyAlignment="1">
      <alignment horizontal="center" vertical="center" shrinkToFit="1"/>
    </xf>
    <xf numFmtId="179" fontId="9" fillId="0" borderId="19" xfId="1" applyNumberFormat="1" applyFont="1" applyBorder="1" applyAlignment="1">
      <alignment horizontal="center" vertical="center" shrinkToFit="1"/>
    </xf>
    <xf numFmtId="179" fontId="9" fillId="0" borderId="20" xfId="1" applyNumberFormat="1" applyFont="1" applyBorder="1" applyAlignment="1">
      <alignment horizontal="center" vertical="center" shrinkToFit="1"/>
    </xf>
    <xf numFmtId="0" fontId="4" fillId="0" borderId="55"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61" xfId="1" applyFont="1" applyBorder="1" applyAlignment="1">
      <alignment horizontal="center" vertical="center" wrapText="1"/>
    </xf>
    <xf numFmtId="0" fontId="6" fillId="0" borderId="0" xfId="1" applyFont="1" applyAlignment="1">
      <alignment horizontal="center" vertical="top"/>
    </xf>
    <xf numFmtId="0" fontId="6" fillId="0" borderId="0" xfId="1" applyFont="1" applyAlignment="1">
      <alignment vertical="top"/>
    </xf>
    <xf numFmtId="0" fontId="4" fillId="2" borderId="0" xfId="1" applyFont="1" applyFill="1" applyAlignment="1">
      <alignment horizontal="center" vertical="center"/>
    </xf>
    <xf numFmtId="0" fontId="4" fillId="2" borderId="0" xfId="1" applyFont="1" applyFill="1" applyAlignment="1">
      <alignment horizontal="left" vertical="center"/>
    </xf>
    <xf numFmtId="0" fontId="9" fillId="0" borderId="82" xfId="1" applyFont="1" applyBorder="1" applyAlignment="1">
      <alignment horizontal="left" vertical="center" wrapText="1"/>
    </xf>
    <xf numFmtId="0" fontId="9" fillId="0" borderId="83" xfId="1" applyFont="1" applyBorder="1" applyAlignment="1">
      <alignment horizontal="left" vertical="center" wrapText="1"/>
    </xf>
    <xf numFmtId="0" fontId="3" fillId="0" borderId="40" xfId="1" applyBorder="1" applyAlignment="1">
      <alignment horizontal="left" vertical="center" wrapText="1"/>
    </xf>
    <xf numFmtId="0" fontId="4" fillId="0" borderId="0" xfId="1" applyFont="1" applyAlignment="1">
      <alignment horizontal="center" vertical="center"/>
    </xf>
    <xf numFmtId="0" fontId="4" fillId="0" borderId="2" xfId="1" applyFont="1" applyBorder="1" applyAlignment="1">
      <alignment horizontal="center" vertical="center"/>
    </xf>
    <xf numFmtId="0" fontId="4" fillId="0" borderId="87" xfId="1" applyFont="1" applyBorder="1" applyAlignment="1">
      <alignment horizontal="left" vertical="center"/>
    </xf>
    <xf numFmtId="0" fontId="4" fillId="0" borderId="88" xfId="1" applyFont="1" applyBorder="1" applyAlignment="1">
      <alignment horizontal="left" vertical="center"/>
    </xf>
    <xf numFmtId="0" fontId="4" fillId="0" borderId="87" xfId="1" applyFont="1" applyBorder="1" applyAlignment="1">
      <alignment horizontal="left" vertical="center" wrapText="1"/>
    </xf>
    <xf numFmtId="0" fontId="4" fillId="0" borderId="84" xfId="1" applyFont="1" applyBorder="1" applyAlignment="1">
      <alignment horizontal="left" vertical="center" wrapText="1"/>
    </xf>
    <xf numFmtId="0" fontId="4" fillId="0" borderId="85" xfId="1" applyFont="1" applyBorder="1" applyAlignment="1">
      <alignment horizontal="left" vertical="center" wrapText="1"/>
    </xf>
    <xf numFmtId="177" fontId="10" fillId="0" borderId="84" xfId="1" applyNumberFormat="1" applyFont="1" applyBorder="1" applyAlignment="1">
      <alignment horizontal="center" vertical="center"/>
    </xf>
    <xf numFmtId="177" fontId="10" fillId="0" borderId="85" xfId="1" applyNumberFormat="1" applyFont="1" applyBorder="1" applyAlignment="1">
      <alignment horizontal="center" vertical="center"/>
    </xf>
    <xf numFmtId="179" fontId="8" fillId="0" borderId="85" xfId="1" applyNumberFormat="1" applyFont="1" applyBorder="1" applyAlignment="1">
      <alignment horizontal="center"/>
    </xf>
    <xf numFmtId="179" fontId="8" fillId="0" borderId="96" xfId="1" applyNumberFormat="1" applyFont="1" applyBorder="1" applyAlignment="1">
      <alignment horizontal="center"/>
    </xf>
    <xf numFmtId="179" fontId="24" fillId="0" borderId="87" xfId="1" applyNumberFormat="1" applyFont="1" applyBorder="1" applyAlignment="1">
      <alignment horizontal="center" vertical="center"/>
    </xf>
    <xf numFmtId="179" fontId="24" fillId="0" borderId="88" xfId="1" applyNumberFormat="1" applyFont="1" applyBorder="1" applyAlignment="1">
      <alignment horizontal="center" vertical="center"/>
    </xf>
    <xf numFmtId="0" fontId="4" fillId="0" borderId="84" xfId="1" applyFont="1" applyBorder="1" applyAlignment="1">
      <alignment horizontal="center" vertical="center" wrapText="1"/>
    </xf>
    <xf numFmtId="0" fontId="4" fillId="0" borderId="85" xfId="1" applyFont="1" applyBorder="1" applyAlignment="1">
      <alignment horizontal="center" vertical="center" wrapText="1"/>
    </xf>
    <xf numFmtId="0" fontId="4" fillId="0" borderId="32" xfId="1" applyFont="1" applyBorder="1" applyAlignment="1">
      <alignment horizontal="left" vertical="center" shrinkToFit="1"/>
    </xf>
    <xf numFmtId="0" fontId="4" fillId="0" borderId="8" xfId="1" applyFont="1" applyBorder="1" applyAlignment="1">
      <alignment horizontal="left" vertical="center" shrinkToFit="1"/>
    </xf>
    <xf numFmtId="177" fontId="10" fillId="5" borderId="32" xfId="1" applyNumberFormat="1" applyFont="1" applyFill="1" applyBorder="1" applyAlignment="1">
      <alignment horizontal="center" vertical="center"/>
    </xf>
    <xf numFmtId="177" fontId="10" fillId="5" borderId="8" xfId="1" applyNumberFormat="1" applyFont="1" applyFill="1" applyBorder="1" applyAlignment="1">
      <alignment horizontal="center" vertical="center"/>
    </xf>
    <xf numFmtId="179" fontId="8" fillId="0" borderId="8" xfId="1" applyNumberFormat="1" applyFont="1" applyBorder="1" applyAlignment="1">
      <alignment horizontal="center"/>
    </xf>
    <xf numFmtId="179" fontId="8" fillId="0" borderId="35" xfId="1" applyNumberFormat="1" applyFont="1" applyBorder="1" applyAlignment="1">
      <alignment horizontal="center"/>
    </xf>
    <xf numFmtId="0" fontId="4" fillId="5" borderId="97" xfId="1" applyFont="1" applyFill="1" applyBorder="1" applyAlignment="1">
      <alignment horizontal="center" vertical="center"/>
    </xf>
    <xf numFmtId="0" fontId="4" fillId="5" borderId="98" xfId="1" applyFont="1" applyFill="1" applyBorder="1" applyAlignment="1">
      <alignment horizontal="center" vertical="center"/>
    </xf>
    <xf numFmtId="0" fontId="4" fillId="5" borderId="99" xfId="1" applyFont="1" applyFill="1" applyBorder="1" applyAlignment="1">
      <alignment horizontal="center" vertical="center"/>
    </xf>
    <xf numFmtId="0" fontId="4" fillId="0" borderId="32" xfId="1" applyFont="1" applyBorder="1" applyAlignment="1">
      <alignment horizontal="left" vertical="center" wrapText="1"/>
    </xf>
    <xf numFmtId="0" fontId="4" fillId="0" borderId="8" xfId="1" applyFont="1" applyBorder="1" applyAlignment="1">
      <alignment horizontal="left" vertical="center" wrapText="1"/>
    </xf>
    <xf numFmtId="177" fontId="10" fillId="0" borderId="32" xfId="1" applyNumberFormat="1" applyFont="1" applyBorder="1" applyAlignment="1">
      <alignment horizontal="center" vertical="center"/>
    </xf>
    <xf numFmtId="177" fontId="10" fillId="0" borderId="8" xfId="1" applyNumberFormat="1" applyFont="1" applyBorder="1" applyAlignment="1">
      <alignment horizontal="center" vertical="center"/>
    </xf>
    <xf numFmtId="0" fontId="4" fillId="4" borderId="55" xfId="1" applyFont="1" applyFill="1" applyBorder="1" applyAlignment="1">
      <alignment horizontal="center" vertical="center" wrapText="1"/>
    </xf>
    <xf numFmtId="0" fontId="4" fillId="4" borderId="21" xfId="1" applyFont="1" applyFill="1" applyBorder="1" applyAlignment="1">
      <alignment horizontal="center" vertical="center" wrapText="1"/>
    </xf>
    <xf numFmtId="0" fontId="4" fillId="4" borderId="61" xfId="1" applyFont="1" applyFill="1" applyBorder="1" applyAlignment="1">
      <alignment horizontal="center" vertical="center" wrapText="1"/>
    </xf>
    <xf numFmtId="0" fontId="4" fillId="4" borderId="90" xfId="1" applyFont="1" applyFill="1" applyBorder="1" applyAlignment="1">
      <alignment horizontal="center" vertical="center" wrapText="1"/>
    </xf>
    <xf numFmtId="0" fontId="4" fillId="4" borderId="91" xfId="1" applyFont="1" applyFill="1" applyBorder="1" applyAlignment="1">
      <alignment horizontal="center" vertical="center" wrapText="1"/>
    </xf>
    <xf numFmtId="0" fontId="4" fillId="4" borderId="92" xfId="1" applyFont="1" applyFill="1" applyBorder="1" applyAlignment="1">
      <alignment horizontal="center" vertical="center" wrapText="1"/>
    </xf>
    <xf numFmtId="0" fontId="4" fillId="0" borderId="87" xfId="1" applyFont="1" applyBorder="1" applyAlignment="1">
      <alignment horizontal="center" vertical="center" shrinkToFit="1"/>
    </xf>
    <xf numFmtId="0" fontId="4" fillId="0" borderId="88" xfId="1" applyFont="1" applyBorder="1" applyAlignment="1">
      <alignment horizontal="center" vertical="center" shrinkToFit="1"/>
    </xf>
    <xf numFmtId="177" fontId="10" fillId="5" borderId="87" xfId="1" applyNumberFormat="1" applyFont="1" applyFill="1" applyBorder="1" applyAlignment="1">
      <alignment horizontal="center" vertical="center"/>
    </xf>
    <xf numFmtId="177" fontId="10" fillId="5" borderId="88" xfId="1" applyNumberFormat="1" applyFont="1" applyFill="1" applyBorder="1" applyAlignment="1">
      <alignment horizontal="center" vertical="center"/>
    </xf>
    <xf numFmtId="181" fontId="3" fillId="4" borderId="192" xfId="1" applyNumberFormat="1" applyFill="1" applyBorder="1" applyAlignment="1">
      <alignment horizontal="center" vertical="center" wrapText="1"/>
    </xf>
    <xf numFmtId="181" fontId="3" fillId="4" borderId="193" xfId="1" applyNumberFormat="1" applyFill="1" applyBorder="1" applyAlignment="1">
      <alignment horizontal="center" vertical="center" wrapText="1"/>
    </xf>
    <xf numFmtId="181" fontId="3" fillId="4" borderId="194" xfId="1" applyNumberFormat="1" applyFill="1" applyBorder="1" applyAlignment="1">
      <alignment horizontal="center" vertical="center" wrapText="1"/>
    </xf>
    <xf numFmtId="0" fontId="4" fillId="0" borderId="94" xfId="1" applyFont="1" applyBorder="1" applyAlignment="1">
      <alignment horizontal="left" vertical="center" wrapText="1"/>
    </xf>
    <xf numFmtId="0" fontId="4" fillId="0" borderId="19" xfId="1" applyFont="1" applyBorder="1" applyAlignment="1">
      <alignment horizontal="left" vertical="center" wrapText="1"/>
    </xf>
    <xf numFmtId="177" fontId="10" fillId="5" borderId="94" xfId="1" applyNumberFormat="1" applyFont="1" applyFill="1" applyBorder="1" applyAlignment="1">
      <alignment horizontal="center" vertical="center"/>
    </xf>
    <xf numFmtId="177" fontId="10" fillId="5" borderId="19" xfId="1" applyNumberFormat="1" applyFont="1" applyFill="1" applyBorder="1" applyAlignment="1">
      <alignment horizontal="center" vertical="center"/>
    </xf>
    <xf numFmtId="179" fontId="8" fillId="0" borderId="19" xfId="1" applyNumberFormat="1" applyFont="1" applyBorder="1" applyAlignment="1">
      <alignment horizontal="center"/>
    </xf>
    <xf numFmtId="179" fontId="8" fillId="0" borderId="95" xfId="1" applyNumberFormat="1" applyFont="1" applyBorder="1" applyAlignment="1">
      <alignment horizontal="center"/>
    </xf>
    <xf numFmtId="0" fontId="13" fillId="5" borderId="148" xfId="1" applyFont="1" applyFill="1" applyBorder="1" applyAlignment="1">
      <alignment horizontal="center" vertical="center" wrapText="1"/>
    </xf>
    <xf numFmtId="0" fontId="13" fillId="5" borderId="12" xfId="1" applyFont="1" applyFill="1" applyBorder="1" applyAlignment="1">
      <alignment horizontal="center" vertical="center" wrapText="1"/>
    </xf>
    <xf numFmtId="0" fontId="13" fillId="5" borderId="1" xfId="1" applyFont="1" applyFill="1" applyBorder="1" applyAlignment="1">
      <alignment horizontal="center" vertical="center" wrapText="1"/>
    </xf>
    <xf numFmtId="0" fontId="13" fillId="5" borderId="147" xfId="1" applyFont="1" applyFill="1" applyBorder="1" applyAlignment="1">
      <alignment horizontal="center" vertical="center" wrapText="1"/>
    </xf>
    <xf numFmtId="0" fontId="13" fillId="5" borderId="50" xfId="1" applyFont="1" applyFill="1" applyBorder="1" applyAlignment="1">
      <alignment horizontal="center" vertical="center" wrapText="1"/>
    </xf>
    <xf numFmtId="0" fontId="4" fillId="0" borderId="81"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5" borderId="32" xfId="1" applyFont="1" applyFill="1" applyBorder="1" applyAlignment="1">
      <alignment horizontal="center" vertical="center"/>
    </xf>
    <xf numFmtId="0" fontId="4" fillId="5" borderId="8" xfId="1" applyFont="1" applyFill="1" applyBorder="1" applyAlignment="1">
      <alignment horizontal="center" vertical="center"/>
    </xf>
    <xf numFmtId="0" fontId="3" fillId="5" borderId="114" xfId="1" applyFill="1" applyBorder="1" applyAlignment="1">
      <alignment horizontal="left" vertical="center"/>
    </xf>
    <xf numFmtId="0" fontId="3" fillId="5" borderId="85" xfId="1" applyFill="1" applyBorder="1" applyAlignment="1">
      <alignment horizontal="left" vertical="center"/>
    </xf>
    <xf numFmtId="0" fontId="3" fillId="5" borderId="115" xfId="1" applyFill="1" applyBorder="1" applyAlignment="1">
      <alignment horizontal="left" vertical="center"/>
    </xf>
    <xf numFmtId="177" fontId="10" fillId="5" borderId="26" xfId="1" applyNumberFormat="1" applyFont="1" applyFill="1" applyBorder="1" applyAlignment="1">
      <alignment horizontal="right" vertical="center"/>
    </xf>
    <xf numFmtId="177" fontId="10" fillId="5" borderId="41" xfId="1" applyNumberFormat="1" applyFont="1" applyFill="1" applyBorder="1" applyAlignment="1">
      <alignment horizontal="right" vertical="center"/>
    </xf>
    <xf numFmtId="179" fontId="4" fillId="5" borderId="84" xfId="1" applyNumberFormat="1" applyFont="1" applyFill="1" applyBorder="1" applyAlignment="1">
      <alignment horizontal="center" vertical="center"/>
    </xf>
    <xf numFmtId="179" fontId="4" fillId="5" borderId="85" xfId="1" applyNumberFormat="1" applyFont="1" applyFill="1" applyBorder="1" applyAlignment="1">
      <alignment horizontal="center" vertical="center"/>
    </xf>
    <xf numFmtId="0" fontId="3" fillId="0" borderId="88" xfId="1" applyBorder="1" applyAlignment="1">
      <alignment horizontal="center" vertical="center"/>
    </xf>
    <xf numFmtId="0" fontId="3" fillId="0" borderId="89" xfId="1" applyBorder="1" applyAlignment="1">
      <alignment horizontal="center" vertical="center"/>
    </xf>
    <xf numFmtId="0" fontId="4" fillId="4" borderId="81" xfId="1" applyFont="1" applyFill="1" applyBorder="1" applyAlignment="1">
      <alignment horizontal="center" vertical="center" wrapText="1"/>
    </xf>
    <xf numFmtId="0" fontId="4" fillId="4" borderId="23" xfId="1" applyFont="1" applyFill="1" applyBorder="1" applyAlignment="1">
      <alignment horizontal="center" vertical="center" wrapText="1"/>
    </xf>
    <xf numFmtId="0" fontId="4" fillId="4" borderId="24" xfId="1" applyFont="1" applyFill="1" applyBorder="1" applyAlignment="1">
      <alignment horizontal="center" vertical="center" wrapText="1"/>
    </xf>
    <xf numFmtId="0" fontId="4" fillId="0" borderId="72" xfId="1" applyFont="1" applyBorder="1" applyAlignment="1">
      <alignment horizontal="center" vertical="center" wrapText="1"/>
    </xf>
    <xf numFmtId="0" fontId="4" fillId="0" borderId="73" xfId="1" applyFont="1" applyBorder="1" applyAlignment="1">
      <alignment horizontal="center" vertical="center" wrapText="1"/>
    </xf>
    <xf numFmtId="0" fontId="3" fillId="0" borderId="86" xfId="1" applyBorder="1" applyAlignment="1">
      <alignment horizontal="center" vertical="center" wrapText="1"/>
    </xf>
    <xf numFmtId="0" fontId="3" fillId="5" borderId="38" xfId="1" applyFill="1" applyBorder="1" applyAlignment="1">
      <alignment horizontal="left" vertical="center"/>
    </xf>
    <xf numFmtId="0" fontId="3" fillId="5" borderId="8" xfId="1" applyFill="1" applyBorder="1" applyAlignment="1">
      <alignment horizontal="left" vertical="center"/>
    </xf>
    <xf numFmtId="0" fontId="3" fillId="5" borderId="39" xfId="1" applyFill="1" applyBorder="1" applyAlignment="1">
      <alignment horizontal="left" vertical="center"/>
    </xf>
    <xf numFmtId="177" fontId="10" fillId="5" borderId="8" xfId="1" applyNumberFormat="1" applyFont="1" applyFill="1" applyBorder="1" applyAlignment="1">
      <alignment horizontal="right" vertical="center"/>
    </xf>
    <xf numFmtId="177" fontId="10" fillId="5" borderId="35" xfId="1" applyNumberFormat="1" applyFont="1" applyFill="1" applyBorder="1" applyAlignment="1">
      <alignment horizontal="right" vertical="center"/>
    </xf>
    <xf numFmtId="179" fontId="4" fillId="5" borderId="32" xfId="1" applyNumberFormat="1" applyFont="1" applyFill="1" applyBorder="1" applyAlignment="1">
      <alignment horizontal="center" vertical="center"/>
    </xf>
    <xf numFmtId="179" fontId="4" fillId="5" borderId="8" xfId="1" applyNumberFormat="1" applyFont="1" applyFill="1" applyBorder="1" applyAlignment="1">
      <alignment horizontal="center" vertical="center"/>
    </xf>
    <xf numFmtId="0" fontId="3" fillId="4" borderId="81" xfId="1" applyFill="1" applyBorder="1" applyAlignment="1">
      <alignment horizontal="center" vertical="center" shrinkToFit="1"/>
    </xf>
    <xf numFmtId="0" fontId="3" fillId="4" borderId="23" xfId="1" applyFill="1" applyBorder="1" applyAlignment="1">
      <alignment horizontal="center" vertical="center" shrinkToFit="1"/>
    </xf>
    <xf numFmtId="0" fontId="3" fillId="4" borderId="24" xfId="1" applyFill="1" applyBorder="1" applyAlignment="1">
      <alignment horizontal="center" vertical="center" shrinkToFit="1"/>
    </xf>
    <xf numFmtId="0" fontId="9" fillId="0" borderId="71" xfId="1" applyFont="1" applyBorder="1" applyAlignment="1">
      <alignment horizontal="left" vertical="center" wrapText="1"/>
    </xf>
    <xf numFmtId="0" fontId="9" fillId="0" borderId="37" xfId="1" applyFont="1" applyBorder="1" applyAlignment="1">
      <alignment horizontal="left" vertical="center" wrapText="1"/>
    </xf>
    <xf numFmtId="0" fontId="3" fillId="0" borderId="38" xfId="1" applyBorder="1" applyAlignment="1">
      <alignment horizontal="left" vertical="center" wrapText="1"/>
    </xf>
    <xf numFmtId="0" fontId="3" fillId="5" borderId="38" xfId="1" applyFill="1" applyBorder="1" applyAlignment="1">
      <alignment horizontal="left" vertical="center" wrapText="1"/>
    </xf>
    <xf numFmtId="0" fontId="3" fillId="5" borderId="8" xfId="1" applyFill="1" applyBorder="1" applyAlignment="1">
      <alignment horizontal="left" vertical="center" wrapText="1"/>
    </xf>
    <xf numFmtId="0" fontId="3" fillId="5" borderId="39" xfId="1" applyFill="1" applyBorder="1" applyAlignment="1">
      <alignment horizontal="left" vertical="center" wrapText="1"/>
    </xf>
    <xf numFmtId="0" fontId="3" fillId="0" borderId="75" xfId="1" applyBorder="1" applyAlignment="1">
      <alignment horizontal="center" vertical="center" wrapText="1"/>
    </xf>
    <xf numFmtId="0" fontId="3" fillId="0" borderId="76" xfId="1" applyBorder="1"/>
    <xf numFmtId="0" fontId="3" fillId="0" borderId="77" xfId="1" applyBorder="1"/>
    <xf numFmtId="0" fontId="4" fillId="5" borderId="39" xfId="1" applyFont="1" applyFill="1" applyBorder="1" applyAlignment="1">
      <alignment horizontal="center" vertical="center"/>
    </xf>
    <xf numFmtId="180" fontId="3" fillId="5" borderId="159" xfId="1" applyNumberFormat="1" applyFill="1" applyBorder="1" applyAlignment="1">
      <alignment horizontal="right" vertical="center" wrapText="1"/>
    </xf>
    <xf numFmtId="180" fontId="3" fillId="5" borderId="160" xfId="1" applyNumberFormat="1" applyFill="1" applyBorder="1" applyAlignment="1">
      <alignment horizontal="right" vertical="center" wrapText="1"/>
    </xf>
    <xf numFmtId="180" fontId="3" fillId="5" borderId="156" xfId="1" applyNumberFormat="1" applyFill="1" applyBorder="1" applyAlignment="1">
      <alignment horizontal="right" vertical="center" wrapText="1"/>
    </xf>
    <xf numFmtId="180" fontId="3" fillId="5" borderId="157" xfId="1" applyNumberFormat="1" applyFill="1" applyBorder="1" applyAlignment="1">
      <alignment horizontal="right" vertical="center" wrapText="1"/>
    </xf>
    <xf numFmtId="0" fontId="4" fillId="0" borderId="29" xfId="1" applyFont="1" applyBorder="1" applyAlignment="1">
      <alignment horizontal="distributed" vertical="center" wrapText="1"/>
    </xf>
    <xf numFmtId="0" fontId="4" fillId="0" borderId="40" xfId="1" applyFont="1" applyBorder="1" applyAlignment="1">
      <alignment horizontal="left" vertical="top" wrapText="1"/>
    </xf>
    <xf numFmtId="0" fontId="4" fillId="0" borderId="26" xfId="1" applyFont="1" applyBorder="1" applyAlignment="1">
      <alignment horizontal="left" vertical="top" wrapText="1"/>
    </xf>
    <xf numFmtId="0" fontId="4" fillId="0" borderId="45" xfId="1" applyFont="1" applyBorder="1" applyAlignment="1">
      <alignment horizontal="left" vertical="top" wrapText="1"/>
    </xf>
    <xf numFmtId="0" fontId="4" fillId="0" borderId="63" xfId="1" applyFont="1" applyBorder="1" applyAlignment="1">
      <alignment horizontal="center" vertical="center"/>
    </xf>
    <xf numFmtId="0" fontId="4" fillId="5" borderId="63" xfId="1" applyFont="1" applyFill="1" applyBorder="1" applyAlignment="1">
      <alignment horizontal="center" vertical="center"/>
    </xf>
    <xf numFmtId="0" fontId="9" fillId="0" borderId="13" xfId="1" applyFont="1" applyBorder="1" applyAlignment="1">
      <alignment horizontal="left" vertical="center" wrapText="1"/>
    </xf>
    <xf numFmtId="0" fontId="9" fillId="0" borderId="3" xfId="1" applyFont="1" applyBorder="1" applyAlignment="1">
      <alignment horizontal="left" vertical="center" wrapText="1"/>
    </xf>
    <xf numFmtId="0" fontId="3" fillId="5" borderId="17" xfId="1" applyFill="1" applyBorder="1" applyAlignment="1">
      <alignment horizontal="left" vertical="center" wrapText="1"/>
    </xf>
    <xf numFmtId="0" fontId="3" fillId="5" borderId="3" xfId="1" applyFill="1" applyBorder="1" applyAlignment="1">
      <alignment horizontal="left" vertical="center" wrapText="1"/>
    </xf>
    <xf numFmtId="0" fontId="3" fillId="5" borderId="16" xfId="1" applyFill="1" applyBorder="1" applyAlignment="1">
      <alignment horizontal="left" vertical="center" wrapText="1"/>
    </xf>
    <xf numFmtId="177" fontId="10" fillId="5" borderId="3" xfId="1" applyNumberFormat="1" applyFont="1" applyFill="1" applyBorder="1" applyAlignment="1">
      <alignment horizontal="right" vertical="center"/>
    </xf>
    <xf numFmtId="177" fontId="10" fillId="5" borderId="31" xfId="1" applyNumberFormat="1" applyFont="1" applyFill="1" applyBorder="1" applyAlignment="1">
      <alignment horizontal="right" vertical="center"/>
    </xf>
    <xf numFmtId="0" fontId="4" fillId="0" borderId="65" xfId="1" applyFont="1" applyBorder="1" applyAlignment="1">
      <alignment horizontal="center" vertical="center"/>
    </xf>
    <xf numFmtId="0" fontId="4" fillId="0" borderId="66" xfId="1" applyFont="1" applyBorder="1" applyAlignment="1">
      <alignment horizontal="center" vertical="center"/>
    </xf>
    <xf numFmtId="0" fontId="4" fillId="0" borderId="67" xfId="1" applyFont="1" applyBorder="1" applyAlignment="1">
      <alignment horizontal="center" vertical="center"/>
    </xf>
    <xf numFmtId="0" fontId="4" fillId="0" borderId="71" xfId="1" applyFont="1" applyBorder="1" applyAlignment="1">
      <alignment horizontal="center" vertical="center"/>
    </xf>
    <xf numFmtId="0" fontId="4" fillId="0" borderId="38" xfId="1" applyFont="1" applyBorder="1" applyAlignment="1">
      <alignment horizontal="center" vertical="center"/>
    </xf>
    <xf numFmtId="0" fontId="4" fillId="0" borderId="68" xfId="1" applyFont="1" applyBorder="1" applyAlignment="1">
      <alignment horizontal="center" vertical="center" wrapText="1"/>
    </xf>
    <xf numFmtId="0" fontId="4" fillId="0" borderId="69" xfId="1" applyFont="1" applyBorder="1" applyAlignment="1">
      <alignment horizontal="center" vertical="center" wrapText="1"/>
    </xf>
    <xf numFmtId="0" fontId="4" fillId="0" borderId="70" xfId="1" applyFont="1" applyBorder="1" applyAlignment="1">
      <alignment horizontal="center" vertical="center" wrapText="1"/>
    </xf>
    <xf numFmtId="0" fontId="4" fillId="0" borderId="50"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 xfId="1" applyFont="1" applyBorder="1" applyAlignment="1">
      <alignment horizontal="center" vertical="center" wrapText="1"/>
    </xf>
    <xf numFmtId="0" fontId="4" fillId="0" borderId="74" xfId="1" applyFont="1" applyBorder="1" applyAlignment="1">
      <alignment horizontal="center" vertical="center" wrapText="1"/>
    </xf>
    <xf numFmtId="0" fontId="9" fillId="0" borderId="32" xfId="1" applyFont="1" applyBorder="1" applyAlignment="1">
      <alignment horizontal="center" vertical="center" wrapText="1"/>
    </xf>
    <xf numFmtId="0" fontId="9" fillId="0" borderId="8" xfId="1" applyFont="1" applyBorder="1" applyAlignment="1">
      <alignment horizontal="center" vertical="center" wrapText="1"/>
    </xf>
    <xf numFmtId="0" fontId="4" fillId="0" borderId="55" xfId="1" applyFont="1" applyBorder="1" applyAlignment="1">
      <alignment vertical="center" textRotation="255" wrapText="1"/>
    </xf>
    <xf numFmtId="0" fontId="4" fillId="0" borderId="56" xfId="1" applyFont="1" applyBorder="1" applyAlignment="1">
      <alignment vertical="center" textRotation="255" wrapText="1"/>
    </xf>
    <xf numFmtId="0" fontId="4" fillId="0" borderId="7" xfId="1" applyFont="1" applyBorder="1" applyAlignment="1">
      <alignment vertical="center" textRotation="255" wrapText="1"/>
    </xf>
    <xf numFmtId="0" fontId="4" fillId="0" borderId="46" xfId="1" applyFont="1" applyBorder="1" applyAlignment="1">
      <alignment vertical="center" textRotation="255" wrapText="1"/>
    </xf>
    <xf numFmtId="0" fontId="4" fillId="0" borderId="50" xfId="1" applyFont="1" applyBorder="1" applyAlignment="1">
      <alignment vertical="center" textRotation="255" wrapText="1"/>
    </xf>
    <xf numFmtId="0" fontId="4" fillId="0" borderId="51" xfId="1" applyFont="1" applyBorder="1" applyAlignment="1">
      <alignment vertical="center" textRotation="255" wrapText="1"/>
    </xf>
    <xf numFmtId="0" fontId="4" fillId="0" borderId="22" xfId="1" applyFont="1" applyBorder="1" applyAlignment="1">
      <alignment vertical="center"/>
    </xf>
    <xf numFmtId="0" fontId="4" fillId="0" borderId="23" xfId="1" applyFont="1" applyBorder="1" applyAlignment="1">
      <alignment vertical="center"/>
    </xf>
    <xf numFmtId="0" fontId="4" fillId="0" borderId="57" xfId="1" applyFont="1" applyBorder="1" applyAlignment="1">
      <alignment vertical="center"/>
    </xf>
    <xf numFmtId="0" fontId="4" fillId="0" borderId="22" xfId="1" applyFont="1" applyBorder="1" applyAlignment="1">
      <alignment horizontal="center" vertical="center"/>
    </xf>
    <xf numFmtId="0" fontId="4" fillId="0" borderId="57" xfId="1" applyFont="1" applyBorder="1" applyAlignment="1">
      <alignment horizontal="center" vertical="center"/>
    </xf>
    <xf numFmtId="0" fontId="4" fillId="0" borderId="23" xfId="1" applyFont="1" applyBorder="1" applyAlignment="1">
      <alignment vertical="center" shrinkToFit="1"/>
    </xf>
    <xf numFmtId="0" fontId="4" fillId="0" borderId="93" xfId="1" applyFont="1" applyBorder="1" applyAlignment="1">
      <alignment vertical="center" shrinkToFit="1"/>
    </xf>
    <xf numFmtId="0" fontId="4" fillId="0" borderId="57" xfId="1" applyFont="1" applyBorder="1" applyAlignment="1">
      <alignment vertical="center" shrinkToFit="1"/>
    </xf>
    <xf numFmtId="0" fontId="9" fillId="5" borderId="0" xfId="1" applyFont="1" applyFill="1" applyAlignment="1">
      <alignment vertical="center" wrapText="1"/>
    </xf>
    <xf numFmtId="0" fontId="9" fillId="5" borderId="0" xfId="1" applyFont="1" applyFill="1" applyAlignment="1">
      <alignment vertical="center"/>
    </xf>
    <xf numFmtId="0" fontId="9" fillId="5" borderId="2" xfId="1" applyFont="1" applyFill="1" applyBorder="1" applyAlignment="1">
      <alignment vertical="center"/>
    </xf>
    <xf numFmtId="0" fontId="9" fillId="5" borderId="12" xfId="1" applyFont="1" applyFill="1" applyBorder="1" applyAlignment="1">
      <alignment vertical="center"/>
    </xf>
    <xf numFmtId="0" fontId="9" fillId="5" borderId="1" xfId="1" applyFont="1" applyFill="1" applyBorder="1" applyAlignment="1">
      <alignment vertical="center"/>
    </xf>
    <xf numFmtId="0" fontId="4" fillId="5" borderId="52" xfId="1" applyFont="1" applyFill="1" applyBorder="1" applyAlignment="1">
      <alignment vertical="center" shrinkToFit="1"/>
    </xf>
    <xf numFmtId="0" fontId="4" fillId="5" borderId="12" xfId="1" applyFont="1" applyFill="1" applyBorder="1" applyAlignment="1">
      <alignment vertical="center" shrinkToFit="1"/>
    </xf>
    <xf numFmtId="0" fontId="4" fillId="5" borderId="51" xfId="1" applyFont="1" applyFill="1" applyBorder="1" applyAlignment="1">
      <alignment vertical="center" shrinkToFit="1"/>
    </xf>
    <xf numFmtId="0" fontId="9" fillId="5" borderId="51" xfId="1" applyFont="1" applyFill="1" applyBorder="1" applyAlignment="1">
      <alignment vertical="center"/>
    </xf>
    <xf numFmtId="58" fontId="9" fillId="5" borderId="29" xfId="1" applyNumberFormat="1" applyFont="1" applyFill="1" applyBorder="1" applyAlignment="1">
      <alignment horizontal="center" vertical="center"/>
    </xf>
    <xf numFmtId="0" fontId="4" fillId="0" borderId="55" xfId="1" applyFont="1" applyBorder="1" applyAlignment="1">
      <alignment horizontal="center" vertical="distributed" textRotation="255" justifyLastLine="1"/>
    </xf>
    <xf numFmtId="0" fontId="4" fillId="0" borderId="56" xfId="1" applyFont="1" applyBorder="1" applyAlignment="1">
      <alignment horizontal="center" vertical="distributed" textRotation="255" justifyLastLine="1"/>
    </xf>
    <xf numFmtId="0" fontId="4" fillId="0" borderId="7" xfId="1" applyFont="1" applyBorder="1" applyAlignment="1">
      <alignment horizontal="center" vertical="distributed" textRotation="255" justifyLastLine="1"/>
    </xf>
    <xf numFmtId="0" fontId="4" fillId="0" borderId="46" xfId="1" applyFont="1" applyBorder="1" applyAlignment="1">
      <alignment horizontal="center" vertical="distributed" textRotation="255" justifyLastLine="1"/>
    </xf>
    <xf numFmtId="0" fontId="4" fillId="0" borderId="50" xfId="1" applyFont="1" applyBorder="1" applyAlignment="1">
      <alignment horizontal="center" vertical="distributed" textRotation="255" justifyLastLine="1"/>
    </xf>
    <xf numFmtId="0" fontId="4" fillId="0" borderId="51" xfId="1" applyFont="1" applyBorder="1" applyAlignment="1">
      <alignment horizontal="center" vertical="distributed" textRotation="255" justifyLastLine="1"/>
    </xf>
    <xf numFmtId="0" fontId="4" fillId="0" borderId="23" xfId="1" applyFont="1" applyBorder="1" applyAlignment="1">
      <alignment horizontal="distributed" vertical="center"/>
    </xf>
    <xf numFmtId="0" fontId="4" fillId="0" borderId="58" xfId="1" applyFont="1" applyBorder="1" applyAlignment="1">
      <alignment vertical="center"/>
    </xf>
    <xf numFmtId="0" fontId="4" fillId="0" borderId="59" xfId="1" applyFont="1" applyBorder="1" applyAlignment="1">
      <alignment horizontal="left" vertical="top" wrapText="1"/>
    </xf>
    <xf numFmtId="0" fontId="4" fillId="0" borderId="21" xfId="1" applyFont="1" applyBorder="1" applyAlignment="1">
      <alignment horizontal="left" vertical="top" wrapText="1"/>
    </xf>
    <xf numFmtId="0" fontId="4" fillId="0" borderId="60" xfId="1" applyFont="1" applyBorder="1" applyAlignment="1">
      <alignment horizontal="left" vertical="top" wrapText="1"/>
    </xf>
    <xf numFmtId="0" fontId="4" fillId="0" borderId="59" xfId="1" applyFont="1" applyBorder="1" applyAlignment="1">
      <alignment horizontal="center" vertical="top" wrapText="1"/>
    </xf>
    <xf numFmtId="0" fontId="4" fillId="0" borderId="21" xfId="1" applyFont="1" applyBorder="1" applyAlignment="1">
      <alignment horizontal="center" vertical="top" wrapText="1"/>
    </xf>
    <xf numFmtId="0" fontId="4" fillId="0" borderId="61" xfId="1" applyFont="1" applyBorder="1" applyAlignment="1">
      <alignment horizontal="center" vertical="top" wrapText="1"/>
    </xf>
    <xf numFmtId="0" fontId="4" fillId="0" borderId="17" xfId="1" applyFont="1" applyBorder="1" applyAlignment="1">
      <alignment horizontal="center" vertical="top" wrapText="1"/>
    </xf>
    <xf numFmtId="0" fontId="4" fillId="0" borderId="3" xfId="1" applyFont="1" applyBorder="1" applyAlignment="1">
      <alignment horizontal="center" vertical="top" wrapText="1"/>
    </xf>
    <xf numFmtId="0" fontId="4" fillId="0" borderId="31" xfId="1" applyFont="1" applyBorder="1" applyAlignment="1">
      <alignment horizontal="center" vertical="top" wrapText="1"/>
    </xf>
    <xf numFmtId="0" fontId="4" fillId="5" borderId="49" xfId="1" applyFont="1" applyFill="1" applyBorder="1" applyAlignment="1">
      <alignment horizontal="center" vertical="center"/>
    </xf>
    <xf numFmtId="0" fontId="4" fillId="5" borderId="0" xfId="1" applyFont="1" applyFill="1" applyAlignment="1">
      <alignment horizontal="center" vertical="center"/>
    </xf>
    <xf numFmtId="0" fontId="4" fillId="5" borderId="2" xfId="1" applyFont="1" applyFill="1" applyBorder="1" applyAlignment="1">
      <alignment horizontal="center" vertical="center"/>
    </xf>
    <xf numFmtId="0" fontId="4" fillId="5" borderId="54" xfId="1" applyFont="1" applyFill="1" applyBorder="1" applyAlignment="1">
      <alignment horizontal="center" vertical="center"/>
    </xf>
    <xf numFmtId="0" fontId="4" fillId="5" borderId="12" xfId="1" applyFont="1" applyFill="1" applyBorder="1" applyAlignment="1">
      <alignment horizontal="center" vertical="center"/>
    </xf>
    <xf numFmtId="0" fontId="4" fillId="5" borderId="1" xfId="1" applyFont="1" applyFill="1" applyBorder="1" applyAlignment="1">
      <alignment horizontal="center" vertical="center"/>
    </xf>
    <xf numFmtId="185" fontId="9" fillId="5" borderId="0" xfId="1" applyNumberFormat="1" applyFont="1" applyFill="1" applyAlignment="1">
      <alignment horizontal="right" vertical="center" wrapText="1"/>
    </xf>
    <xf numFmtId="185" fontId="9" fillId="5" borderId="23" xfId="1" applyNumberFormat="1" applyFont="1" applyFill="1" applyBorder="1" applyAlignment="1">
      <alignment horizontal="right" vertical="center"/>
    </xf>
    <xf numFmtId="0" fontId="4" fillId="0" borderId="0" xfId="1" applyFont="1" applyAlignment="1">
      <alignment vertical="center" wrapText="1"/>
    </xf>
    <xf numFmtId="0" fontId="4" fillId="0" borderId="48" xfId="1" applyFont="1" applyBorder="1" applyAlignment="1">
      <alignment vertical="center" wrapText="1"/>
    </xf>
    <xf numFmtId="0" fontId="4" fillId="5" borderId="114" xfId="1" applyFont="1" applyFill="1" applyBorder="1" applyAlignment="1">
      <alignment horizontal="left" vertical="top"/>
    </xf>
    <xf numFmtId="0" fontId="4" fillId="5" borderId="85" xfId="1" applyFont="1" applyFill="1" applyBorder="1" applyAlignment="1">
      <alignment horizontal="left" vertical="top"/>
    </xf>
    <xf numFmtId="0" fontId="4" fillId="5" borderId="115" xfId="1" applyFont="1" applyFill="1" applyBorder="1" applyAlignment="1">
      <alignment horizontal="left" vertical="top"/>
    </xf>
    <xf numFmtId="185" fontId="9" fillId="5" borderId="63" xfId="1" applyNumberFormat="1" applyFont="1" applyFill="1" applyBorder="1" applyAlignment="1">
      <alignment horizontal="right" vertical="center"/>
    </xf>
    <xf numFmtId="0" fontId="9" fillId="5" borderId="29" xfId="1" applyFont="1" applyFill="1" applyBorder="1" applyAlignment="1">
      <alignment horizontal="center" vertical="center" wrapText="1"/>
    </xf>
    <xf numFmtId="0" fontId="4" fillId="5" borderId="12" xfId="1" applyFont="1" applyFill="1" applyBorder="1" applyAlignment="1">
      <alignment vertical="center" wrapText="1"/>
    </xf>
    <xf numFmtId="0" fontId="4" fillId="0" borderId="63" xfId="1" applyFont="1" applyBorder="1" applyAlignment="1">
      <alignment vertical="center"/>
    </xf>
    <xf numFmtId="0" fontId="4" fillId="0" borderId="64" xfId="1" applyFont="1" applyBorder="1" applyAlignment="1">
      <alignment vertical="center"/>
    </xf>
    <xf numFmtId="0" fontId="4" fillId="5" borderId="38" xfId="1" applyFont="1" applyFill="1" applyBorder="1" applyAlignment="1">
      <alignment horizontal="left" vertical="top"/>
    </xf>
    <xf numFmtId="0" fontId="4" fillId="5" borderId="8" xfId="1" applyFont="1" applyFill="1" applyBorder="1" applyAlignment="1">
      <alignment horizontal="left" vertical="top"/>
    </xf>
    <xf numFmtId="0" fontId="4" fillId="5" borderId="39" xfId="1" applyFont="1" applyFill="1" applyBorder="1" applyAlignment="1">
      <alignment horizontal="left" vertical="top"/>
    </xf>
    <xf numFmtId="0" fontId="4" fillId="0" borderId="0" xfId="1" applyFont="1" applyAlignment="1">
      <alignment vertical="center"/>
    </xf>
    <xf numFmtId="58" fontId="9" fillId="5" borderId="0" xfId="1" applyNumberFormat="1" applyFont="1" applyFill="1" applyAlignment="1">
      <alignment horizontal="center" vertical="center"/>
    </xf>
    <xf numFmtId="0" fontId="4" fillId="0" borderId="47" xfId="1" applyFont="1" applyBorder="1" applyAlignment="1">
      <alignment horizontal="center" vertical="center"/>
    </xf>
    <xf numFmtId="0" fontId="3" fillId="5" borderId="0" xfId="1" applyFill="1" applyAlignment="1">
      <alignment horizontal="right" vertical="center"/>
    </xf>
    <xf numFmtId="0" fontId="3" fillId="0" borderId="0" xfId="1" applyAlignment="1">
      <alignment horizontal="center" vertical="center"/>
    </xf>
    <xf numFmtId="0" fontId="3" fillId="0" borderId="46" xfId="1" applyBorder="1" applyAlignment="1">
      <alignment horizontal="center" vertical="center"/>
    </xf>
    <xf numFmtId="0" fontId="5" fillId="0" borderId="0" xfId="1" applyFont="1" applyAlignment="1">
      <alignment horizontal="left" vertical="center" wrapText="1"/>
    </xf>
    <xf numFmtId="0" fontId="5" fillId="0" borderId="46" xfId="1" applyFont="1" applyBorder="1" applyAlignment="1">
      <alignment horizontal="left" vertical="center" wrapText="1"/>
    </xf>
    <xf numFmtId="0" fontId="4" fillId="8" borderId="47" xfId="1" applyFont="1" applyFill="1" applyBorder="1" applyAlignment="1">
      <alignment horizontal="center" vertical="center"/>
    </xf>
    <xf numFmtId="0" fontId="4" fillId="8" borderId="0" xfId="1" applyFont="1" applyFill="1" applyAlignment="1">
      <alignment horizontal="center" vertical="center"/>
    </xf>
    <xf numFmtId="177" fontId="4" fillId="8" borderId="0" xfId="1" applyNumberFormat="1" applyFont="1" applyFill="1" applyAlignment="1">
      <alignment vertical="center"/>
    </xf>
    <xf numFmtId="0" fontId="12" fillId="5" borderId="0" xfId="1" applyFont="1" applyFill="1" applyAlignment="1">
      <alignment horizontal="center" vertical="center"/>
    </xf>
    <xf numFmtId="0" fontId="12" fillId="5" borderId="12" xfId="1" applyFont="1" applyFill="1" applyBorder="1" applyAlignment="1">
      <alignment horizontal="center" vertical="center"/>
    </xf>
    <xf numFmtId="0" fontId="4" fillId="0" borderId="47" xfId="1" applyFont="1" applyBorder="1" applyAlignment="1">
      <alignment vertical="center"/>
    </xf>
    <xf numFmtId="0" fontId="3" fillId="0" borderId="0" xfId="1" applyAlignment="1">
      <alignment horizontal="right" vertical="center"/>
    </xf>
    <xf numFmtId="179" fontId="4" fillId="5" borderId="0" xfId="1" applyNumberFormat="1" applyFont="1" applyFill="1" applyAlignment="1">
      <alignment horizontal="center" vertical="center"/>
    </xf>
    <xf numFmtId="176" fontId="4" fillId="8" borderId="0" xfId="1" applyNumberFormat="1" applyFont="1" applyFill="1" applyAlignment="1">
      <alignment horizontal="left" vertical="center"/>
    </xf>
    <xf numFmtId="176" fontId="4" fillId="8" borderId="46" xfId="1" applyNumberFormat="1" applyFont="1" applyFill="1" applyBorder="1" applyAlignment="1">
      <alignment horizontal="left" vertical="center"/>
    </xf>
    <xf numFmtId="0" fontId="4" fillId="8" borderId="52" xfId="1" applyFont="1" applyFill="1" applyBorder="1" applyAlignment="1">
      <alignment horizontal="center" vertical="center"/>
    </xf>
    <xf numFmtId="0" fontId="4" fillId="8" borderId="12" xfId="1" applyFont="1" applyFill="1" applyBorder="1" applyAlignment="1">
      <alignment horizontal="center" vertical="center"/>
    </xf>
    <xf numFmtId="178" fontId="3" fillId="8" borderId="12" xfId="1" applyNumberFormat="1" applyFill="1" applyBorder="1" applyAlignment="1">
      <alignment vertical="center" shrinkToFit="1"/>
    </xf>
    <xf numFmtId="177" fontId="4" fillId="0" borderId="12" xfId="1" applyNumberFormat="1" applyFont="1" applyBorder="1" applyAlignment="1">
      <alignment horizontal="center" vertical="center"/>
    </xf>
    <xf numFmtId="0" fontId="4" fillId="5" borderId="0" xfId="1" applyFont="1" applyFill="1" applyAlignment="1">
      <alignment vertical="center"/>
    </xf>
    <xf numFmtId="0" fontId="8" fillId="0" borderId="13" xfId="1" applyFont="1" applyBorder="1" applyAlignment="1">
      <alignment horizontal="center" vertical="center" wrapText="1"/>
    </xf>
    <xf numFmtId="0" fontId="8" fillId="0" borderId="3" xfId="1" applyFont="1" applyBorder="1" applyAlignment="1">
      <alignment horizontal="center" vertical="center" wrapText="1"/>
    </xf>
    <xf numFmtId="0" fontId="8" fillId="0" borderId="14" xfId="1" applyFont="1" applyBorder="1" applyAlignment="1">
      <alignment horizontal="center" vertical="center" wrapText="1"/>
    </xf>
    <xf numFmtId="0" fontId="3" fillId="5" borderId="15" xfId="1" applyFill="1" applyBorder="1" applyAlignment="1">
      <alignment horizontal="center" vertical="center" shrinkToFit="1"/>
    </xf>
    <xf numFmtId="0" fontId="3" fillId="5" borderId="3" xfId="1" applyFill="1" applyBorder="1" applyAlignment="1">
      <alignment horizontal="center" vertical="center" shrinkToFit="1"/>
    </xf>
    <xf numFmtId="0" fontId="3" fillId="5" borderId="16" xfId="1" applyFill="1" applyBorder="1" applyAlignment="1">
      <alignment horizontal="center" vertical="center" shrinkToFit="1"/>
    </xf>
    <xf numFmtId="0" fontId="8" fillId="0" borderId="17" xfId="1" applyFont="1" applyBorder="1" applyAlignment="1">
      <alignment horizontal="center" vertical="center" wrapText="1"/>
    </xf>
    <xf numFmtId="0" fontId="3" fillId="5" borderId="18" xfId="1" applyFill="1" applyBorder="1" applyAlignment="1">
      <alignment horizontal="center" vertical="center" shrinkToFit="1"/>
    </xf>
    <xf numFmtId="0" fontId="3" fillId="5" borderId="19" xfId="1" applyFill="1" applyBorder="1" applyAlignment="1">
      <alignment horizontal="center" vertical="center" shrinkToFit="1"/>
    </xf>
    <xf numFmtId="0" fontId="3" fillId="5" borderId="20" xfId="1" applyFill="1" applyBorder="1" applyAlignment="1">
      <alignment horizontal="center" vertical="center" shrinkToFit="1"/>
    </xf>
    <xf numFmtId="0" fontId="9" fillId="0" borderId="25" xfId="1" applyFont="1" applyBorder="1" applyAlignment="1">
      <alignment horizontal="center" vertical="center" wrapText="1"/>
    </xf>
    <xf numFmtId="0" fontId="9" fillId="0" borderId="26" xfId="1" applyFont="1" applyBorder="1" applyAlignment="1">
      <alignment horizontal="center" vertical="center" wrapText="1"/>
    </xf>
    <xf numFmtId="0" fontId="9" fillId="0" borderId="27"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3"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32" xfId="1" applyFont="1" applyBorder="1" applyAlignment="1">
      <alignment horizontal="center" vertical="center" shrinkToFit="1"/>
    </xf>
    <xf numFmtId="0" fontId="9" fillId="0" borderId="8" xfId="1" applyFont="1" applyBorder="1" applyAlignment="1">
      <alignment horizontal="center" vertical="center" shrinkToFit="1"/>
    </xf>
    <xf numFmtId="0" fontId="9" fillId="0" borderId="33" xfId="1" applyFont="1" applyBorder="1" applyAlignment="1">
      <alignment horizontal="center" vertical="center" shrinkToFit="1"/>
    </xf>
    <xf numFmtId="0" fontId="9" fillId="0" borderId="38" xfId="1" applyFont="1" applyBorder="1" applyAlignment="1">
      <alignment horizontal="center" vertical="center" wrapText="1" shrinkToFit="1"/>
    </xf>
    <xf numFmtId="0" fontId="9" fillId="0" borderId="8" xfId="1" applyFont="1" applyBorder="1" applyAlignment="1">
      <alignment horizontal="center" vertical="center" wrapText="1" shrinkToFit="1"/>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7" xfId="1" applyFont="1" applyFill="1" applyBorder="1" applyAlignment="1">
      <alignment horizontal="center" vertical="center"/>
    </xf>
    <xf numFmtId="0" fontId="3" fillId="2" borderId="13" xfId="1" applyFill="1" applyBorder="1" applyAlignment="1">
      <alignment horizontal="center" vertical="center"/>
    </xf>
    <xf numFmtId="0" fontId="3" fillId="2" borderId="3" xfId="1" applyFill="1" applyBorder="1" applyAlignment="1">
      <alignment horizontal="center" vertical="center"/>
    </xf>
    <xf numFmtId="0" fontId="3" fillId="2" borderId="14" xfId="1" applyFill="1" applyBorder="1" applyAlignment="1">
      <alignment horizontal="center" vertical="center"/>
    </xf>
    <xf numFmtId="0" fontId="4" fillId="2" borderId="13" xfId="1" applyFont="1" applyFill="1" applyBorder="1" applyAlignment="1">
      <alignment horizontal="center" vertical="center"/>
    </xf>
    <xf numFmtId="0" fontId="4" fillId="2" borderId="3" xfId="1" applyFont="1" applyFill="1" applyBorder="1" applyAlignment="1">
      <alignment horizontal="center" vertical="center"/>
    </xf>
    <xf numFmtId="0" fontId="3" fillId="0" borderId="34" xfId="1" applyBorder="1" applyAlignment="1">
      <alignment horizontal="center" vertical="center"/>
    </xf>
    <xf numFmtId="0" fontId="3" fillId="0" borderId="8" xfId="1" applyBorder="1" applyAlignment="1">
      <alignment horizontal="center" vertical="center"/>
    </xf>
    <xf numFmtId="0" fontId="3" fillId="0" borderId="33" xfId="1" applyBorder="1" applyAlignment="1">
      <alignment horizontal="center" vertical="center"/>
    </xf>
    <xf numFmtId="0" fontId="3" fillId="2" borderId="34" xfId="1" applyFill="1" applyBorder="1" applyAlignment="1">
      <alignment horizontal="center" vertical="center"/>
    </xf>
    <xf numFmtId="0" fontId="3" fillId="2" borderId="8" xfId="1" applyFill="1" applyBorder="1" applyAlignment="1">
      <alignment horizontal="center" vertical="center"/>
    </xf>
    <xf numFmtId="0" fontId="3" fillId="2" borderId="33" xfId="1" applyFill="1" applyBorder="1" applyAlignment="1">
      <alignment horizontal="center" vertical="center"/>
    </xf>
    <xf numFmtId="184" fontId="3" fillId="5" borderId="42" xfId="1" applyNumberFormat="1" applyFill="1" applyBorder="1" applyAlignment="1">
      <alignment horizontal="center" vertical="center"/>
    </xf>
    <xf numFmtId="184" fontId="3" fillId="5" borderId="43" xfId="1" applyNumberFormat="1" applyFill="1" applyBorder="1" applyAlignment="1">
      <alignment horizontal="center" vertical="center"/>
    </xf>
    <xf numFmtId="184" fontId="3" fillId="5" borderId="149" xfId="1" applyNumberFormat="1" applyFill="1" applyBorder="1" applyAlignment="1">
      <alignment horizontal="center" vertical="center"/>
    </xf>
    <xf numFmtId="184" fontId="3" fillId="0" borderId="42" xfId="1" applyNumberFormat="1" applyBorder="1" applyAlignment="1">
      <alignment horizontal="center" vertical="center"/>
    </xf>
    <xf numFmtId="184" fontId="3" fillId="0" borderId="43" xfId="1" applyNumberFormat="1" applyBorder="1" applyAlignment="1">
      <alignment horizontal="center" vertical="center"/>
    </xf>
    <xf numFmtId="184" fontId="3" fillId="0" borderId="149" xfId="1" applyNumberFormat="1" applyBorder="1" applyAlignment="1">
      <alignment horizontal="center" vertical="center"/>
    </xf>
    <xf numFmtId="184" fontId="3" fillId="5" borderId="44" xfId="1" applyNumberFormat="1" applyFill="1" applyBorder="1" applyAlignment="1">
      <alignment horizontal="center" vertical="center"/>
    </xf>
    <xf numFmtId="0" fontId="3" fillId="0" borderId="39" xfId="1" applyBorder="1" applyAlignment="1">
      <alignment horizontal="center" vertical="center"/>
    </xf>
    <xf numFmtId="0" fontId="9" fillId="0" borderId="40" xfId="1" applyFont="1" applyBorder="1" applyAlignment="1">
      <alignment horizontal="center" vertical="center" wrapText="1"/>
    </xf>
    <xf numFmtId="0" fontId="9" fillId="0" borderId="45"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6" xfId="1" applyFont="1" applyBorder="1" applyAlignment="1">
      <alignment horizontal="center" vertical="center" wrapText="1"/>
    </xf>
    <xf numFmtId="0" fontId="4" fillId="0" borderId="25" xfId="1" applyFont="1" applyBorder="1" applyAlignment="1">
      <alignment horizontal="center" vertical="center" wrapText="1"/>
    </xf>
    <xf numFmtId="0" fontId="4" fillId="0" borderId="26"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26" xfId="1" applyFont="1" applyBorder="1" applyAlignment="1">
      <alignment horizontal="center" vertical="center"/>
    </xf>
    <xf numFmtId="0" fontId="4" fillId="0" borderId="3" xfId="1" applyFont="1" applyBorder="1" applyAlignment="1">
      <alignment horizontal="center" vertical="center"/>
    </xf>
    <xf numFmtId="0" fontId="4" fillId="5" borderId="26" xfId="1" applyFont="1" applyFill="1" applyBorder="1" applyAlignment="1">
      <alignment horizontal="center" vertical="center"/>
    </xf>
    <xf numFmtId="0" fontId="4" fillId="5" borderId="3" xfId="1" applyFont="1" applyFill="1" applyBorder="1" applyAlignment="1">
      <alignment horizontal="center" vertical="center"/>
    </xf>
    <xf numFmtId="0" fontId="6" fillId="5" borderId="163" xfId="1" applyFont="1" applyFill="1" applyBorder="1" applyAlignment="1">
      <alignment horizontal="center" vertical="center" wrapText="1" shrinkToFit="1"/>
    </xf>
    <xf numFmtId="0" fontId="6" fillId="5" borderId="164" xfId="1" applyFont="1" applyFill="1" applyBorder="1" applyAlignment="1">
      <alignment horizontal="center" vertical="center" wrapText="1" shrinkToFit="1"/>
    </xf>
    <xf numFmtId="0" fontId="6" fillId="5" borderId="166" xfId="1" applyFont="1" applyFill="1" applyBorder="1" applyAlignment="1">
      <alignment horizontal="center" vertical="center" wrapText="1" shrinkToFit="1"/>
    </xf>
    <xf numFmtId="0" fontId="6" fillId="5" borderId="167" xfId="1" applyFont="1" applyFill="1" applyBorder="1" applyAlignment="1">
      <alignment horizontal="center" vertical="center" wrapText="1" shrinkToFit="1"/>
    </xf>
    <xf numFmtId="0" fontId="4" fillId="2" borderId="0" xfId="1" applyFont="1" applyFill="1" applyAlignment="1">
      <alignment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3" fillId="5" borderId="5" xfId="1" applyFill="1" applyBorder="1" applyAlignment="1">
      <alignment horizontal="center" vertical="center" shrinkToFit="1"/>
    </xf>
    <xf numFmtId="0" fontId="3" fillId="5" borderId="6" xfId="1" applyFill="1" applyBorder="1" applyAlignment="1">
      <alignment horizontal="center" vertical="center" shrinkToFit="1"/>
    </xf>
    <xf numFmtId="0" fontId="3" fillId="5" borderId="10" xfId="1" applyFill="1" applyBorder="1" applyAlignment="1">
      <alignment horizontal="center" vertical="center" shrinkToFit="1"/>
    </xf>
    <xf numFmtId="0" fontId="3" fillId="5" borderId="11" xfId="1" applyFill="1" applyBorder="1" applyAlignment="1">
      <alignment horizontal="center" vertical="center" shrinkToFit="1"/>
    </xf>
    <xf numFmtId="0" fontId="46" fillId="0" borderId="0" xfId="1" applyFont="1" applyAlignment="1">
      <alignment horizontal="left" wrapText="1"/>
    </xf>
    <xf numFmtId="0" fontId="46" fillId="0" borderId="12" xfId="1" applyFont="1" applyBorder="1" applyAlignment="1">
      <alignment horizontal="left" wrapText="1"/>
    </xf>
    <xf numFmtId="0" fontId="4" fillId="5" borderId="3" xfId="1" applyFont="1" applyFill="1" applyBorder="1" applyAlignment="1">
      <alignment vertical="center" wrapText="1"/>
    </xf>
    <xf numFmtId="0" fontId="3" fillId="0" borderId="12" xfId="1" applyBorder="1" applyAlignment="1">
      <alignment horizontal="center"/>
    </xf>
    <xf numFmtId="0" fontId="4" fillId="0" borderId="12" xfId="1" applyFont="1" applyBorder="1" applyAlignment="1">
      <alignment horizontal="left" vertical="center"/>
    </xf>
    <xf numFmtId="0" fontId="3" fillId="0" borderId="12" xfId="1" applyBorder="1" applyAlignment="1">
      <alignment horizontal="center" vertical="center" wrapText="1"/>
    </xf>
    <xf numFmtId="0" fontId="7" fillId="5" borderId="12" xfId="7" applyFont="1" applyFill="1" applyBorder="1" applyAlignment="1">
      <alignment horizontal="center" vertical="center" wrapText="1"/>
    </xf>
    <xf numFmtId="0" fontId="4" fillId="5" borderId="12" xfId="1" applyFont="1" applyFill="1" applyBorder="1" applyAlignment="1">
      <alignment horizontal="center" vertical="center" wrapText="1"/>
    </xf>
    <xf numFmtId="0" fontId="4" fillId="0" borderId="167" xfId="1" applyFont="1" applyBorder="1" applyAlignment="1">
      <alignment horizontal="center" vertical="center" shrinkToFit="1"/>
    </xf>
    <xf numFmtId="0" fontId="4" fillId="0" borderId="164" xfId="1" applyFont="1" applyBorder="1" applyAlignment="1">
      <alignment horizontal="center" vertical="center" shrinkToFit="1"/>
    </xf>
    <xf numFmtId="0" fontId="3" fillId="5" borderId="167" xfId="1" applyFill="1" applyBorder="1" applyAlignment="1">
      <alignment horizontal="center" vertical="center" shrinkToFit="1"/>
    </xf>
    <xf numFmtId="0" fontId="3" fillId="5" borderId="168" xfId="1" applyFill="1" applyBorder="1" applyAlignment="1">
      <alignment horizontal="center" vertical="center" shrinkToFit="1"/>
    </xf>
    <xf numFmtId="0" fontId="3" fillId="5" borderId="164" xfId="1" applyFill="1" applyBorder="1" applyAlignment="1">
      <alignment horizontal="center" vertical="center" shrinkToFit="1"/>
    </xf>
    <xf numFmtId="0" fontId="3" fillId="5" borderId="165" xfId="1" applyFill="1" applyBorder="1" applyAlignment="1">
      <alignment horizontal="center" vertical="center" shrinkToFit="1"/>
    </xf>
    <xf numFmtId="0" fontId="10" fillId="5" borderId="34" xfId="1" applyFont="1" applyFill="1" applyBorder="1" applyAlignment="1">
      <alignment horizontal="center" vertical="center" shrinkToFit="1"/>
    </xf>
    <xf numFmtId="0" fontId="10" fillId="5" borderId="8" xfId="1" applyFont="1" applyFill="1" applyBorder="1" applyAlignment="1">
      <alignment horizontal="center" vertical="center" shrinkToFit="1"/>
    </xf>
    <xf numFmtId="0" fontId="3" fillId="0" borderId="8" xfId="1" applyBorder="1" applyAlignment="1">
      <alignment horizontal="left" vertical="center" wrapText="1" shrinkToFit="1"/>
    </xf>
    <xf numFmtId="0" fontId="10" fillId="0" borderId="8" xfId="1" applyFont="1" applyBorder="1" applyAlignment="1">
      <alignment horizontal="left" vertical="center" shrinkToFit="1"/>
    </xf>
    <xf numFmtId="0" fontId="10" fillId="0" borderId="39" xfId="1" applyFont="1" applyBorder="1" applyAlignment="1">
      <alignment horizontal="left" vertical="center" shrinkToFit="1"/>
    </xf>
    <xf numFmtId="0" fontId="4" fillId="0" borderId="38" xfId="1" applyFont="1" applyBorder="1" applyAlignment="1">
      <alignment horizontal="center" vertical="center" shrinkToFit="1"/>
    </xf>
    <xf numFmtId="0" fontId="4" fillId="0" borderId="8"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16" xfId="1" applyFont="1" applyBorder="1" applyAlignment="1">
      <alignment horizontal="center" vertical="center" shrinkToFit="1"/>
    </xf>
    <xf numFmtId="0" fontId="4" fillId="5" borderId="17" xfId="1" applyFont="1" applyFill="1" applyBorder="1" applyAlignment="1">
      <alignment horizontal="center" vertical="center" wrapText="1" shrinkToFit="1"/>
    </xf>
    <xf numFmtId="0" fontId="4" fillId="5" borderId="3" xfId="1" applyFont="1" applyFill="1" applyBorder="1" applyAlignment="1">
      <alignment horizontal="center" vertical="center" wrapText="1" shrinkToFit="1"/>
    </xf>
    <xf numFmtId="0" fontId="6" fillId="5" borderId="22" xfId="1" applyFont="1" applyFill="1" applyBorder="1" applyAlignment="1">
      <alignment horizontal="center" vertical="center" wrapText="1"/>
    </xf>
    <xf numFmtId="0" fontId="6" fillId="5" borderId="23" xfId="1" applyFont="1" applyFill="1" applyBorder="1" applyAlignment="1">
      <alignment horizontal="center" vertical="center" wrapText="1"/>
    </xf>
    <xf numFmtId="12" fontId="4" fillId="5" borderId="38" xfId="1" applyNumberFormat="1" applyFont="1" applyFill="1" applyBorder="1" applyAlignment="1">
      <alignment horizontal="center" vertical="center" wrapText="1" shrinkToFit="1"/>
    </xf>
    <xf numFmtId="0" fontId="4" fillId="5" borderId="8" xfId="1" applyFont="1" applyFill="1" applyBorder="1" applyAlignment="1">
      <alignment horizontal="center" vertical="center" wrapText="1" shrinkToFit="1"/>
    </xf>
    <xf numFmtId="0" fontId="4" fillId="5" borderId="35" xfId="1" applyFont="1" applyFill="1" applyBorder="1" applyAlignment="1">
      <alignment horizontal="center" vertical="center" wrapText="1" shrinkToFit="1"/>
    </xf>
    <xf numFmtId="12" fontId="4" fillId="5" borderId="8" xfId="1" applyNumberFormat="1" applyFont="1" applyFill="1" applyBorder="1" applyAlignment="1">
      <alignment horizontal="center" vertical="center" wrapText="1" shrinkToFit="1"/>
    </xf>
    <xf numFmtId="12" fontId="4" fillId="5" borderId="39" xfId="1" applyNumberFormat="1" applyFont="1" applyFill="1" applyBorder="1" applyAlignment="1">
      <alignment horizontal="center" vertical="center" wrapText="1" shrinkToFit="1"/>
    </xf>
    <xf numFmtId="0" fontId="4" fillId="0" borderId="37" xfId="1" applyFont="1" applyBorder="1" applyAlignment="1">
      <alignment horizontal="center" vertical="center" wrapText="1" shrinkToFit="1"/>
    </xf>
    <xf numFmtId="0" fontId="6" fillId="5" borderId="188" xfId="1" applyFont="1" applyFill="1" applyBorder="1" applyAlignment="1">
      <alignment horizontal="center" vertical="top" wrapText="1"/>
    </xf>
    <xf numFmtId="0" fontId="6" fillId="5" borderId="189" xfId="1" applyFont="1" applyFill="1" applyBorder="1" applyAlignment="1">
      <alignment horizontal="center" vertical="top" wrapText="1"/>
    </xf>
    <xf numFmtId="0" fontId="4" fillId="0" borderId="28" xfId="1" applyFont="1" applyBorder="1" applyAlignment="1">
      <alignment horizontal="center" vertical="center" wrapText="1" shrinkToFit="1"/>
    </xf>
    <xf numFmtId="0" fontId="4" fillId="0" borderId="29" xfId="1" applyFont="1" applyBorder="1" applyAlignment="1">
      <alignment horizontal="center" vertical="center" shrinkToFit="1"/>
    </xf>
    <xf numFmtId="0" fontId="4" fillId="0" borderId="15" xfId="1" applyFont="1" applyBorder="1" applyAlignment="1">
      <alignment horizontal="center" vertical="center" shrinkToFit="1"/>
    </xf>
    <xf numFmtId="0" fontId="6" fillId="5" borderId="28" xfId="1" applyFont="1" applyFill="1" applyBorder="1" applyAlignment="1">
      <alignment horizontal="center" vertical="center"/>
    </xf>
    <xf numFmtId="0" fontId="6" fillId="5" borderId="29" xfId="1" applyFont="1" applyFill="1" applyBorder="1" applyAlignment="1">
      <alignment horizontal="center" vertical="center"/>
    </xf>
    <xf numFmtId="0" fontId="6" fillId="5" borderId="30" xfId="1" applyFont="1" applyFill="1" applyBorder="1" applyAlignment="1">
      <alignment horizontal="center" vertical="center"/>
    </xf>
    <xf numFmtId="0" fontId="6" fillId="5" borderId="15" xfId="1" applyFont="1" applyFill="1" applyBorder="1" applyAlignment="1">
      <alignment horizontal="center" vertical="center"/>
    </xf>
    <xf numFmtId="0" fontId="6" fillId="5" borderId="3" xfId="1" applyFont="1" applyFill="1" applyBorder="1" applyAlignment="1">
      <alignment horizontal="center" vertical="center"/>
    </xf>
    <xf numFmtId="0" fontId="6" fillId="5" borderId="31" xfId="1" applyFont="1" applyFill="1" applyBorder="1" applyAlignment="1">
      <alignment horizontal="center" vertical="center"/>
    </xf>
    <xf numFmtId="0" fontId="4" fillId="0" borderId="0" xfId="1" applyFont="1" applyAlignment="1">
      <alignment horizontal="center" vertical="center" wrapText="1"/>
    </xf>
    <xf numFmtId="0" fontId="4" fillId="0" borderId="37" xfId="1" applyFont="1" applyBorder="1" applyAlignment="1">
      <alignment horizontal="center" vertical="center" shrinkToFit="1"/>
    </xf>
    <xf numFmtId="0" fontId="4" fillId="0" borderId="175" xfId="1" applyFont="1" applyBorder="1" applyAlignment="1">
      <alignment horizontal="center" vertical="center" shrinkToFit="1"/>
    </xf>
    <xf numFmtId="0" fontId="9" fillId="0" borderId="52" xfId="1" applyFont="1" applyBorder="1" applyAlignment="1">
      <alignment horizontal="center" vertical="center"/>
    </xf>
    <xf numFmtId="0" fontId="9" fillId="0" borderId="12" xfId="1" applyFont="1" applyBorder="1" applyAlignment="1">
      <alignment horizontal="center" vertical="center"/>
    </xf>
    <xf numFmtId="58" fontId="3" fillId="5" borderId="162" xfId="1" applyNumberFormat="1" applyFill="1" applyBorder="1" applyAlignment="1">
      <alignment horizontal="center" vertical="center"/>
    </xf>
    <xf numFmtId="58" fontId="3" fillId="5" borderId="63" xfId="1" applyNumberFormat="1" applyFill="1" applyBorder="1" applyAlignment="1">
      <alignment horizontal="center" vertical="center"/>
    </xf>
    <xf numFmtId="58" fontId="3" fillId="5" borderId="155" xfId="1" applyNumberFormat="1" applyFill="1" applyBorder="1" applyAlignment="1">
      <alignment horizontal="center" vertical="center"/>
    </xf>
    <xf numFmtId="0" fontId="4" fillId="0" borderId="31" xfId="1" applyFont="1" applyBorder="1" applyAlignment="1">
      <alignment horizontal="center" vertical="center"/>
    </xf>
    <xf numFmtId="176" fontId="4" fillId="5" borderId="26" xfId="1" applyNumberFormat="1" applyFont="1" applyFill="1" applyBorder="1" applyAlignment="1">
      <alignment horizontal="center" vertical="center" shrinkToFit="1"/>
    </xf>
    <xf numFmtId="0" fontId="4" fillId="5" borderId="3" xfId="1" applyFont="1" applyFill="1" applyBorder="1" applyAlignment="1">
      <alignment horizontal="center" vertical="center" shrinkToFit="1"/>
    </xf>
    <xf numFmtId="58" fontId="3" fillId="5" borderId="161" xfId="1" applyNumberFormat="1" applyFill="1" applyBorder="1" applyAlignment="1">
      <alignment horizontal="center" vertical="center"/>
    </xf>
    <xf numFmtId="58" fontId="3" fillId="5" borderId="26" xfId="1" applyNumberFormat="1" applyFill="1" applyBorder="1" applyAlignment="1">
      <alignment horizontal="center" vertical="center"/>
    </xf>
    <xf numFmtId="58" fontId="3" fillId="5" borderId="41" xfId="1" applyNumberFormat="1" applyFill="1" applyBorder="1" applyAlignment="1">
      <alignment horizontal="center" vertical="center"/>
    </xf>
    <xf numFmtId="0" fontId="4" fillId="0" borderId="63" xfId="1" applyFont="1" applyBorder="1" applyAlignment="1">
      <alignment horizontal="distributed" vertical="center"/>
    </xf>
    <xf numFmtId="0" fontId="4" fillId="0" borderId="15" xfId="1" applyFont="1" applyBorder="1" applyAlignment="1">
      <alignment horizontal="center" vertical="center"/>
    </xf>
    <xf numFmtId="0" fontId="5" fillId="0" borderId="47" xfId="1" applyFont="1" applyBorder="1" applyAlignment="1">
      <alignment horizontal="left" vertical="center" wrapText="1"/>
    </xf>
    <xf numFmtId="0" fontId="5" fillId="0" borderId="48" xfId="1" applyFont="1" applyBorder="1" applyAlignment="1">
      <alignment horizontal="left" vertical="center" wrapText="1"/>
    </xf>
    <xf numFmtId="0" fontId="4" fillId="0" borderId="43" xfId="1" applyFont="1" applyBorder="1" applyAlignment="1">
      <alignment horizontal="distributed" vertical="center"/>
    </xf>
    <xf numFmtId="0" fontId="4" fillId="0" borderId="12" xfId="1" applyFont="1" applyBorder="1" applyAlignment="1">
      <alignment horizontal="center" vertical="center"/>
    </xf>
    <xf numFmtId="0" fontId="5" fillId="0" borderId="47" xfId="1" applyFont="1" applyBorder="1" applyAlignment="1">
      <alignment horizontal="center" vertical="center" shrinkToFit="1"/>
    </xf>
    <xf numFmtId="0" fontId="5" fillId="0" borderId="0" xfId="1" applyFont="1" applyAlignment="1">
      <alignment horizontal="center" vertical="center" shrinkToFit="1"/>
    </xf>
    <xf numFmtId="0" fontId="4" fillId="0" borderId="41" xfId="1" applyFont="1" applyBorder="1" applyAlignment="1">
      <alignment horizontal="center" vertical="center"/>
    </xf>
    <xf numFmtId="0" fontId="4" fillId="0" borderId="63" xfId="1" applyFont="1" applyBorder="1" applyAlignment="1">
      <alignment horizontal="distributed" vertical="center" wrapText="1"/>
    </xf>
    <xf numFmtId="0" fontId="9" fillId="5" borderId="0" xfId="1" applyFont="1" applyFill="1" applyAlignment="1">
      <alignment horizontal="center" vertical="center"/>
    </xf>
    <xf numFmtId="0" fontId="9" fillId="5" borderId="12" xfId="1" applyFont="1" applyFill="1" applyBorder="1" applyAlignment="1">
      <alignment horizontal="center" vertical="center"/>
    </xf>
    <xf numFmtId="0" fontId="4" fillId="0" borderId="40" xfId="1" applyFont="1" applyBorder="1" applyAlignment="1">
      <alignment horizontal="center" vertical="center" shrinkToFit="1"/>
    </xf>
    <xf numFmtId="0" fontId="4" fillId="0" borderId="26" xfId="1" applyFont="1" applyBorder="1" applyAlignment="1">
      <alignment horizontal="center" vertical="center" shrinkToFit="1"/>
    </xf>
    <xf numFmtId="0" fontId="4" fillId="0" borderId="27" xfId="1" applyFont="1" applyBorder="1" applyAlignment="1">
      <alignment horizontal="center" vertical="center" shrinkToFit="1"/>
    </xf>
    <xf numFmtId="0" fontId="4" fillId="0" borderId="17" xfId="1" applyFont="1" applyBorder="1" applyAlignment="1">
      <alignment horizontal="center" vertical="center" shrinkToFit="1"/>
    </xf>
    <xf numFmtId="0" fontId="4" fillId="0" borderId="14" xfId="1" applyFont="1" applyBorder="1" applyAlignment="1">
      <alignment horizontal="center" vertical="center" shrinkToFit="1"/>
    </xf>
    <xf numFmtId="0" fontId="11" fillId="0" borderId="40" xfId="1" applyFont="1" applyBorder="1" applyAlignment="1">
      <alignment horizontal="left" vertical="center" wrapText="1"/>
    </xf>
    <xf numFmtId="0" fontId="11" fillId="0" borderId="26" xfId="1" applyFont="1" applyBorder="1" applyAlignment="1">
      <alignment horizontal="left" vertical="center" wrapText="1"/>
    </xf>
    <xf numFmtId="0" fontId="11" fillId="0" borderId="41" xfId="1" applyFont="1" applyBorder="1" applyAlignment="1">
      <alignment horizontal="left" vertical="center" wrapText="1"/>
    </xf>
    <xf numFmtId="0" fontId="11" fillId="0" borderId="17" xfId="1" applyFont="1" applyBorder="1" applyAlignment="1">
      <alignment horizontal="left" vertical="center" wrapText="1"/>
    </xf>
    <xf numFmtId="0" fontId="11" fillId="0" borderId="3" xfId="1" applyFont="1" applyBorder="1" applyAlignment="1">
      <alignment horizontal="left" vertical="center" wrapText="1"/>
    </xf>
    <xf numFmtId="0" fontId="11" fillId="0" borderId="31" xfId="1" applyFont="1" applyBorder="1" applyAlignment="1">
      <alignment horizontal="left" vertical="center" wrapText="1"/>
    </xf>
    <xf numFmtId="0" fontId="8" fillId="0" borderId="26" xfId="1" applyFont="1" applyBorder="1" applyAlignment="1">
      <alignment horizontal="center" vertical="center" wrapText="1"/>
    </xf>
    <xf numFmtId="0" fontId="8" fillId="0" borderId="45" xfId="1" applyFont="1" applyBorder="1" applyAlignment="1">
      <alignment horizontal="center" vertical="center" wrapText="1"/>
    </xf>
    <xf numFmtId="0" fontId="8" fillId="0" borderId="16" xfId="1" applyFont="1" applyBorder="1" applyAlignment="1">
      <alignment horizontal="center" vertical="center" wrapText="1"/>
    </xf>
    <xf numFmtId="0" fontId="5" fillId="5" borderId="40" xfId="1" applyFont="1" applyFill="1" applyBorder="1" applyAlignment="1">
      <alignment horizontal="center" vertical="center" wrapText="1"/>
    </xf>
    <xf numFmtId="0" fontId="5" fillId="5" borderId="26" xfId="1" applyFont="1" applyFill="1" applyBorder="1" applyAlignment="1">
      <alignment horizontal="center" vertical="center" wrapText="1"/>
    </xf>
    <xf numFmtId="0" fontId="5" fillId="5" borderId="17" xfId="1" applyFont="1" applyFill="1" applyBorder="1" applyAlignment="1">
      <alignment horizontal="center" vertical="center" wrapText="1"/>
    </xf>
    <xf numFmtId="0" fontId="5" fillId="5" borderId="3" xfId="1" applyFont="1" applyFill="1" applyBorder="1" applyAlignment="1">
      <alignment horizontal="center" vertical="center" wrapText="1"/>
    </xf>
    <xf numFmtId="0" fontId="28" fillId="0" borderId="37" xfId="1" applyFont="1" applyBorder="1" applyAlignment="1">
      <alignment vertical="center" wrapText="1"/>
    </xf>
    <xf numFmtId="0" fontId="4" fillId="0" borderId="37" xfId="1" applyFont="1" applyBorder="1" applyAlignment="1">
      <alignment horizontal="center" vertical="center" wrapText="1"/>
    </xf>
    <xf numFmtId="0" fontId="31" fillId="0" borderId="37" xfId="1" applyFont="1" applyBorder="1" applyAlignment="1">
      <alignment horizontal="center" vertical="center" wrapText="1"/>
    </xf>
    <xf numFmtId="0" fontId="9" fillId="2" borderId="25" xfId="1" applyFont="1" applyFill="1" applyBorder="1" applyAlignment="1">
      <alignment horizontal="center" vertical="center" textRotation="255" wrapText="1"/>
    </xf>
    <xf numFmtId="0" fontId="9" fillId="2" borderId="26" xfId="1" applyFont="1" applyFill="1" applyBorder="1" applyAlignment="1">
      <alignment horizontal="center" vertical="center" textRotation="255" wrapText="1"/>
    </xf>
    <xf numFmtId="0" fontId="9" fillId="2" borderId="7" xfId="1" applyFont="1" applyFill="1" applyBorder="1" applyAlignment="1">
      <alignment horizontal="center" vertical="center" textRotation="255" wrapText="1"/>
    </xf>
    <xf numFmtId="0" fontId="9" fillId="2" borderId="0" xfId="1" applyFont="1" applyFill="1" applyAlignment="1">
      <alignment horizontal="center" vertical="center" textRotation="255" wrapText="1"/>
    </xf>
    <xf numFmtId="0" fontId="9" fillId="2" borderId="50" xfId="1" applyFont="1" applyFill="1" applyBorder="1" applyAlignment="1">
      <alignment horizontal="center" vertical="center" textRotation="255" wrapText="1"/>
    </xf>
    <xf numFmtId="0" fontId="9" fillId="2" borderId="12" xfId="1" applyFont="1" applyFill="1" applyBorder="1" applyAlignment="1">
      <alignment horizontal="center" vertical="center" textRotation="255" wrapText="1"/>
    </xf>
    <xf numFmtId="0" fontId="4" fillId="6" borderId="36" xfId="1" applyFont="1" applyFill="1" applyBorder="1" applyAlignment="1">
      <alignment horizontal="center" vertical="center"/>
    </xf>
    <xf numFmtId="0" fontId="4" fillId="6" borderId="26" xfId="1" applyFont="1" applyFill="1" applyBorder="1" applyAlignment="1">
      <alignment horizontal="center" vertical="center"/>
    </xf>
    <xf numFmtId="184" fontId="3" fillId="5" borderId="26" xfId="1" applyNumberFormat="1" applyFill="1" applyBorder="1" applyAlignment="1">
      <alignment horizontal="center" vertical="center"/>
    </xf>
    <xf numFmtId="184" fontId="3" fillId="5" borderId="27" xfId="1" applyNumberFormat="1" applyFill="1" applyBorder="1" applyAlignment="1">
      <alignment horizontal="center" vertical="center"/>
    </xf>
    <xf numFmtId="0" fontId="4" fillId="0" borderId="26" xfId="1" applyFont="1" applyBorder="1" applyAlignment="1">
      <alignment vertical="center" wrapText="1"/>
    </xf>
    <xf numFmtId="0" fontId="4" fillId="0" borderId="27" xfId="1" applyFont="1" applyBorder="1" applyAlignment="1">
      <alignment vertical="center" wrapText="1"/>
    </xf>
    <xf numFmtId="0" fontId="4" fillId="0" borderId="36" xfId="1" applyFont="1" applyBorder="1" applyAlignment="1">
      <alignment vertical="center" wrapText="1"/>
    </xf>
    <xf numFmtId="0" fontId="4" fillId="0" borderId="45" xfId="1" applyFont="1" applyBorder="1" applyAlignment="1">
      <alignment vertical="center" wrapText="1"/>
    </xf>
    <xf numFmtId="0" fontId="4" fillId="0" borderId="37" xfId="1" applyFont="1" applyBorder="1" applyAlignment="1">
      <alignment horizontal="center" vertical="distributed" textRotation="255" justifyLastLine="1"/>
    </xf>
    <xf numFmtId="0" fontId="4" fillId="0" borderId="113" xfId="1" applyFont="1" applyBorder="1" applyAlignment="1">
      <alignment horizontal="center" vertical="distributed" textRotation="255" justifyLastLine="1"/>
    </xf>
    <xf numFmtId="0" fontId="9" fillId="0" borderId="36" xfId="1" applyFont="1" applyBorder="1" applyAlignment="1">
      <alignment horizontal="left" vertical="top" wrapText="1"/>
    </xf>
    <xf numFmtId="0" fontId="9" fillId="0" borderId="26" xfId="1" applyFont="1" applyBorder="1" applyAlignment="1">
      <alignment horizontal="left" vertical="top" wrapText="1"/>
    </xf>
    <xf numFmtId="0" fontId="9" fillId="0" borderId="169" xfId="1" applyFont="1" applyBorder="1" applyAlignment="1">
      <alignment horizontal="left" vertical="top" wrapText="1"/>
    </xf>
    <xf numFmtId="0" fontId="9" fillId="0" borderId="170" xfId="1" applyFont="1" applyBorder="1" applyAlignment="1">
      <alignment horizontal="left" vertical="top" wrapText="1"/>
    </xf>
    <xf numFmtId="0" fontId="9" fillId="0" borderId="45" xfId="1" applyFont="1" applyBorder="1" applyAlignment="1">
      <alignment horizontal="left" vertical="top" wrapText="1"/>
    </xf>
    <xf numFmtId="0" fontId="9" fillId="5" borderId="15" xfId="1" applyFont="1" applyFill="1" applyBorder="1" applyAlignment="1">
      <alignment vertical="top" wrapText="1"/>
    </xf>
    <xf numFmtId="0" fontId="9" fillId="5" borderId="3" xfId="1" applyFont="1" applyFill="1" applyBorder="1" applyAlignment="1">
      <alignment vertical="top" wrapText="1"/>
    </xf>
    <xf numFmtId="0" fontId="9" fillId="5" borderId="171" xfId="1" applyFont="1" applyFill="1" applyBorder="1" applyAlignment="1">
      <alignment vertical="top" wrapText="1"/>
    </xf>
    <xf numFmtId="0" fontId="9" fillId="5" borderId="172" xfId="1" applyFont="1" applyFill="1" applyBorder="1" applyAlignment="1">
      <alignment vertical="top" wrapText="1"/>
    </xf>
    <xf numFmtId="0" fontId="9" fillId="5" borderId="16" xfId="1" applyFont="1" applyFill="1" applyBorder="1" applyAlignment="1">
      <alignment vertical="top" wrapText="1"/>
    </xf>
    <xf numFmtId="0" fontId="28" fillId="0" borderId="37" xfId="1" applyFont="1" applyBorder="1" applyAlignment="1">
      <alignment horizontal="center" vertical="center" wrapText="1"/>
    </xf>
    <xf numFmtId="0" fontId="3" fillId="5" borderId="34" xfId="1" applyFill="1" applyBorder="1" applyAlignment="1">
      <alignment horizontal="center" vertical="center" shrinkToFit="1"/>
    </xf>
    <xf numFmtId="0" fontId="3" fillId="5" borderId="8" xfId="1" applyFill="1" applyBorder="1" applyAlignment="1">
      <alignment horizontal="center" vertical="center" shrinkToFit="1"/>
    </xf>
    <xf numFmtId="0" fontId="3" fillId="5" borderId="35" xfId="1" applyFill="1" applyBorder="1" applyAlignment="1">
      <alignment horizontal="center" vertical="center" shrinkToFit="1"/>
    </xf>
    <xf numFmtId="0" fontId="4" fillId="0" borderId="36" xfId="1" applyFont="1" applyBorder="1" applyAlignment="1">
      <alignment horizontal="center" vertical="center"/>
    </xf>
    <xf numFmtId="180" fontId="4" fillId="0" borderId="0" xfId="1" applyNumberFormat="1" applyFont="1" applyAlignment="1">
      <alignment horizontal="right" vertical="center"/>
    </xf>
    <xf numFmtId="0" fontId="4" fillId="0" borderId="0" xfId="1" applyFont="1" applyAlignment="1">
      <alignment horizontal="right" vertical="center"/>
    </xf>
    <xf numFmtId="38" fontId="4" fillId="0" borderId="0" xfId="1" applyNumberFormat="1" applyFont="1" applyAlignment="1">
      <alignment horizontal="right" vertical="center"/>
    </xf>
    <xf numFmtId="0" fontId="4" fillId="2" borderId="55" xfId="1" applyFont="1" applyFill="1" applyBorder="1" applyAlignment="1">
      <alignment vertical="center"/>
    </xf>
    <xf numFmtId="0" fontId="4" fillId="2" borderId="21" xfId="1" applyFont="1" applyFill="1" applyBorder="1" applyAlignment="1">
      <alignment vertical="center"/>
    </xf>
    <xf numFmtId="0" fontId="4" fillId="2" borderId="61" xfId="1" applyFont="1" applyFill="1" applyBorder="1" applyAlignment="1">
      <alignment vertical="center"/>
    </xf>
    <xf numFmtId="0" fontId="4" fillId="2" borderId="55" xfId="1" applyFont="1" applyFill="1" applyBorder="1" applyAlignment="1">
      <alignment horizontal="center" vertical="center" textRotation="255"/>
    </xf>
    <xf numFmtId="0" fontId="4" fillId="2" borderId="60" xfId="1" applyFont="1" applyFill="1" applyBorder="1" applyAlignment="1">
      <alignment horizontal="center" vertical="center" textRotation="255"/>
    </xf>
    <xf numFmtId="0" fontId="4" fillId="2" borderId="7" xfId="1" applyFont="1" applyFill="1" applyBorder="1" applyAlignment="1">
      <alignment horizontal="center" vertical="center" textRotation="255"/>
    </xf>
    <xf numFmtId="0" fontId="4" fillId="2" borderId="48" xfId="1" applyFont="1" applyFill="1" applyBorder="1" applyAlignment="1">
      <alignment horizontal="center" vertical="center" textRotation="255"/>
    </xf>
    <xf numFmtId="0" fontId="4" fillId="2" borderId="50" xfId="1" applyFont="1" applyFill="1" applyBorder="1" applyAlignment="1">
      <alignment horizontal="center" vertical="center" textRotation="255"/>
    </xf>
    <xf numFmtId="0" fontId="4" fillId="2" borderId="53" xfId="1" applyFont="1" applyFill="1" applyBorder="1" applyAlignment="1">
      <alignment horizontal="center" vertical="center" textRotation="255"/>
    </xf>
    <xf numFmtId="0" fontId="4" fillId="2" borderId="128" xfId="1" applyFont="1" applyFill="1" applyBorder="1" applyAlignment="1">
      <alignment horizontal="center" vertical="center"/>
    </xf>
    <xf numFmtId="0" fontId="4" fillId="5" borderId="37" xfId="1" applyFont="1" applyFill="1" applyBorder="1" applyAlignment="1">
      <alignment horizontal="center" vertical="center"/>
    </xf>
    <xf numFmtId="182" fontId="4" fillId="2" borderId="38" xfId="1" applyNumberFormat="1" applyFont="1" applyFill="1" applyBorder="1" applyAlignment="1">
      <alignment vertical="center"/>
    </xf>
    <xf numFmtId="182" fontId="4" fillId="2" borderId="8" xfId="1" applyNumberFormat="1" applyFont="1" applyFill="1" applyBorder="1" applyAlignment="1">
      <alignment vertical="center"/>
    </xf>
    <xf numFmtId="0" fontId="4" fillId="2" borderId="8" xfId="1" applyFont="1" applyFill="1" applyBorder="1" applyAlignment="1">
      <alignment horizontal="right" vertical="center"/>
    </xf>
    <xf numFmtId="0" fontId="4" fillId="2" borderId="39" xfId="1" applyFont="1" applyFill="1" applyBorder="1" applyAlignment="1">
      <alignment horizontal="right" vertical="center"/>
    </xf>
    <xf numFmtId="0" fontId="4" fillId="0" borderId="3" xfId="1" applyFont="1" applyBorder="1" applyAlignment="1">
      <alignment vertical="center"/>
    </xf>
    <xf numFmtId="0" fontId="4" fillId="2" borderId="3" xfId="1" applyFont="1" applyFill="1" applyBorder="1" applyAlignment="1">
      <alignment vertical="center"/>
    </xf>
    <xf numFmtId="182" fontId="4" fillId="5" borderId="144" xfId="1" applyNumberFormat="1" applyFont="1" applyFill="1" applyBorder="1" applyAlignment="1">
      <alignment vertical="center"/>
    </xf>
    <xf numFmtId="182" fontId="4" fillId="5" borderId="145" xfId="1" applyNumberFormat="1" applyFont="1" applyFill="1" applyBorder="1" applyAlignment="1">
      <alignment vertical="center"/>
    </xf>
    <xf numFmtId="0" fontId="4" fillId="2" borderId="85" xfId="1" applyFont="1" applyFill="1" applyBorder="1" applyAlignment="1">
      <alignment horizontal="right" vertical="center"/>
    </xf>
    <xf numFmtId="0" fontId="4" fillId="2" borderId="115" xfId="1" applyFont="1" applyFill="1" applyBorder="1" applyAlignment="1">
      <alignment horizontal="right" vertical="center"/>
    </xf>
    <xf numFmtId="182" fontId="4" fillId="5" borderId="140" xfId="1" applyNumberFormat="1" applyFont="1" applyFill="1" applyBorder="1" applyAlignment="1">
      <alignment vertical="center"/>
    </xf>
    <xf numFmtId="182" fontId="4" fillId="5" borderId="141" xfId="1" applyNumberFormat="1" applyFont="1" applyFill="1" applyBorder="1" applyAlignment="1">
      <alignment vertical="center"/>
    </xf>
    <xf numFmtId="0" fontId="4" fillId="2" borderId="141" xfId="1" applyFont="1" applyFill="1" applyBorder="1" applyAlignment="1">
      <alignment horizontal="right" vertical="center"/>
    </xf>
    <xf numFmtId="0" fontId="4" fillId="2" borderId="142" xfId="1" applyFont="1" applyFill="1" applyBorder="1" applyAlignment="1">
      <alignment horizontal="right" vertical="center"/>
    </xf>
    <xf numFmtId="0" fontId="4" fillId="2" borderId="145" xfId="1" applyFont="1" applyFill="1" applyBorder="1" applyAlignment="1">
      <alignment horizontal="right" vertical="center"/>
    </xf>
    <xf numFmtId="0" fontId="4" fillId="2" borderId="146" xfId="1" applyFont="1" applyFill="1" applyBorder="1" applyAlignment="1">
      <alignment horizontal="right" vertical="center"/>
    </xf>
    <xf numFmtId="0" fontId="4" fillId="2" borderId="136" xfId="1" applyFont="1" applyFill="1" applyBorder="1" applyAlignment="1">
      <alignment vertical="center"/>
    </xf>
    <xf numFmtId="0" fontId="4" fillId="2" borderId="137" xfId="1" applyFont="1" applyFill="1" applyBorder="1" applyAlignment="1">
      <alignment vertical="center"/>
    </xf>
    <xf numFmtId="0" fontId="4" fillId="2" borderId="138" xfId="1" applyFont="1" applyFill="1" applyBorder="1" applyAlignment="1">
      <alignment vertical="center"/>
    </xf>
    <xf numFmtId="0" fontId="4" fillId="2" borderId="114" xfId="1" applyFont="1" applyFill="1" applyBorder="1" applyAlignment="1">
      <alignment horizontal="center" vertical="center"/>
    </xf>
    <xf numFmtId="0" fontId="4" fillId="2" borderId="85" xfId="1" applyFont="1" applyFill="1" applyBorder="1" applyAlignment="1">
      <alignment horizontal="center" vertical="center"/>
    </xf>
    <xf numFmtId="0" fontId="4" fillId="2" borderId="115" xfId="1" applyFont="1" applyFill="1" applyBorder="1" applyAlignment="1">
      <alignment horizontal="center" vertical="center"/>
    </xf>
    <xf numFmtId="182" fontId="4" fillId="2" borderId="114" xfId="1" applyNumberFormat="1" applyFont="1" applyFill="1" applyBorder="1" applyAlignment="1">
      <alignment vertical="center"/>
    </xf>
    <xf numFmtId="182" fontId="4" fillId="2" borderId="85" xfId="1" applyNumberFormat="1" applyFont="1" applyFill="1" applyBorder="1" applyAlignment="1">
      <alignment vertical="center"/>
    </xf>
    <xf numFmtId="0" fontId="4" fillId="5" borderId="113" xfId="1" applyFont="1" applyFill="1" applyBorder="1" applyAlignment="1">
      <alignment horizontal="center" vertical="center"/>
    </xf>
    <xf numFmtId="0" fontId="28" fillId="0" borderId="83" xfId="1" applyFont="1" applyBorder="1" applyAlignment="1">
      <alignment vertical="center" wrapText="1"/>
    </xf>
    <xf numFmtId="0" fontId="28" fillId="0" borderId="128" xfId="1" applyFont="1" applyBorder="1" applyAlignment="1">
      <alignment vertical="center" wrapText="1"/>
    </xf>
    <xf numFmtId="0" fontId="8" fillId="0" borderId="0" xfId="1" applyFont="1" applyAlignment="1">
      <alignment horizontal="right" vertical="center"/>
    </xf>
    <xf numFmtId="0" fontId="4" fillId="5" borderId="7" xfId="1" applyFont="1" applyFill="1" applyBorder="1" applyAlignment="1">
      <alignment vertical="top" wrapText="1"/>
    </xf>
    <xf numFmtId="0" fontId="4" fillId="5" borderId="0" xfId="1" applyFont="1" applyFill="1" applyAlignment="1">
      <alignment vertical="top" wrapText="1"/>
    </xf>
    <xf numFmtId="0" fontId="4" fillId="5" borderId="2" xfId="1" applyFont="1" applyFill="1" applyBorder="1" applyAlignment="1">
      <alignment vertical="top" wrapText="1"/>
    </xf>
    <xf numFmtId="0" fontId="4" fillId="5" borderId="50" xfId="1" applyFont="1" applyFill="1" applyBorder="1" applyAlignment="1">
      <alignment vertical="top" wrapText="1"/>
    </xf>
    <xf numFmtId="0" fontId="4" fillId="5" borderId="12" xfId="1" applyFont="1" applyFill="1" applyBorder="1" applyAlignment="1">
      <alignment vertical="top" wrapText="1"/>
    </xf>
    <xf numFmtId="0" fontId="4" fillId="5" borderId="1" xfId="1" applyFont="1" applyFill="1" applyBorder="1" applyAlignment="1">
      <alignment vertical="top" wrapText="1"/>
    </xf>
    <xf numFmtId="38" fontId="15" fillId="0" borderId="0" xfId="2" applyFont="1" applyFill="1" applyBorder="1" applyAlignment="1">
      <alignment horizontal="right" vertical="center"/>
    </xf>
    <xf numFmtId="0" fontId="34" fillId="2" borderId="0" xfId="1" applyFont="1" applyFill="1" applyAlignment="1">
      <alignment horizontal="right" vertical="center"/>
    </xf>
    <xf numFmtId="0" fontId="4" fillId="5" borderId="0" xfId="1" applyFont="1" applyFill="1" applyAlignment="1">
      <alignment vertical="top"/>
    </xf>
    <xf numFmtId="0" fontId="4" fillId="2" borderId="83" xfId="1" applyFont="1" applyFill="1" applyBorder="1" applyAlignment="1">
      <alignment horizontal="center" vertical="center"/>
    </xf>
    <xf numFmtId="0" fontId="4" fillId="5" borderId="150" xfId="1" applyFont="1" applyFill="1" applyBorder="1" applyAlignment="1">
      <alignment horizontal="center" vertical="center"/>
    </xf>
    <xf numFmtId="182" fontId="4" fillId="5" borderId="136" xfId="1" applyNumberFormat="1" applyFont="1" applyFill="1" applyBorder="1" applyAlignment="1">
      <alignment vertical="center"/>
    </xf>
    <xf numFmtId="182" fontId="4" fillId="5" borderId="137" xfId="1" applyNumberFormat="1" applyFont="1" applyFill="1" applyBorder="1" applyAlignment="1">
      <alignment vertical="center"/>
    </xf>
    <xf numFmtId="0" fontId="4" fillId="2" borderId="137" xfId="1" applyFont="1" applyFill="1" applyBorder="1" applyAlignment="1">
      <alignment horizontal="right" vertical="center"/>
    </xf>
    <xf numFmtId="0" fontId="4" fillId="2" borderId="138" xfId="1" applyFont="1" applyFill="1" applyBorder="1" applyAlignment="1">
      <alignment horizontal="right" vertical="center"/>
    </xf>
    <xf numFmtId="0" fontId="4" fillId="2" borderId="0" xfId="1" applyFont="1" applyFill="1" applyAlignment="1">
      <alignment vertical="top"/>
    </xf>
    <xf numFmtId="0" fontId="4" fillId="2" borderId="143" xfId="1" applyFont="1" applyFill="1" applyBorder="1" applyAlignment="1">
      <alignment horizontal="center" vertical="center"/>
    </xf>
    <xf numFmtId="0" fontId="4" fillId="2" borderId="140" xfId="1" applyFont="1" applyFill="1" applyBorder="1" applyAlignment="1">
      <alignment horizontal="left" vertical="center"/>
    </xf>
    <xf numFmtId="0" fontId="4" fillId="2" borderId="141" xfId="1" applyFont="1" applyFill="1" applyBorder="1" applyAlignment="1">
      <alignment horizontal="left" vertical="center"/>
    </xf>
    <xf numFmtId="0" fontId="4" fillId="2" borderId="142" xfId="1" applyFont="1" applyFill="1" applyBorder="1" applyAlignment="1">
      <alignment horizontal="left" vertical="center"/>
    </xf>
    <xf numFmtId="0" fontId="4" fillId="2" borderId="145" xfId="1" applyFont="1" applyFill="1" applyBorder="1" applyAlignment="1">
      <alignment horizontal="left" vertical="center"/>
    </xf>
    <xf numFmtId="0" fontId="4" fillId="5" borderId="173" xfId="1" applyFont="1" applyFill="1" applyBorder="1" applyAlignment="1">
      <alignment horizontal="left" vertical="center"/>
    </xf>
    <xf numFmtId="0" fontId="4" fillId="5" borderId="145" xfId="1" applyFont="1" applyFill="1" applyBorder="1" applyAlignment="1">
      <alignment horizontal="left" vertical="center"/>
    </xf>
    <xf numFmtId="0" fontId="4" fillId="5" borderId="146" xfId="1" applyFont="1" applyFill="1" applyBorder="1" applyAlignment="1">
      <alignment horizontal="left" vertical="center"/>
    </xf>
    <xf numFmtId="0" fontId="4" fillId="2" borderId="139" xfId="1" applyFont="1" applyFill="1" applyBorder="1" applyAlignment="1">
      <alignment horizontal="center" vertical="center"/>
    </xf>
    <xf numFmtId="0" fontId="4" fillId="5" borderId="139" xfId="1" applyFont="1" applyFill="1" applyBorder="1" applyAlignment="1">
      <alignment horizontal="center" vertical="center"/>
    </xf>
    <xf numFmtId="0" fontId="4" fillId="5" borderId="151" xfId="1" applyFont="1" applyFill="1" applyBorder="1" applyAlignment="1">
      <alignment horizontal="center" vertical="center"/>
    </xf>
    <xf numFmtId="0" fontId="4" fillId="2" borderId="140" xfId="1" applyFont="1" applyFill="1" applyBorder="1" applyAlignment="1">
      <alignment vertical="center" wrapText="1"/>
    </xf>
    <xf numFmtId="0" fontId="4" fillId="2" borderId="141" xfId="1" applyFont="1" applyFill="1" applyBorder="1" applyAlignment="1">
      <alignment vertical="center"/>
    </xf>
    <xf numFmtId="0" fontId="4" fillId="2" borderId="142" xfId="1" applyFont="1" applyFill="1" applyBorder="1" applyAlignment="1">
      <alignment vertical="center"/>
    </xf>
    <xf numFmtId="0" fontId="4" fillId="2" borderId="140" xfId="1" applyFont="1" applyFill="1" applyBorder="1" applyAlignment="1">
      <alignment vertical="center"/>
    </xf>
    <xf numFmtId="0" fontId="41" fillId="2" borderId="26" xfId="1" applyFont="1" applyFill="1" applyBorder="1" applyAlignment="1">
      <alignment vertical="center"/>
    </xf>
    <xf numFmtId="182" fontId="4" fillId="5" borderId="17" xfId="1" applyNumberFormat="1" applyFont="1" applyFill="1" applyBorder="1" applyAlignment="1">
      <alignment vertical="center"/>
    </xf>
    <xf numFmtId="182" fontId="4" fillId="5" borderId="3" xfId="1" applyNumberFormat="1" applyFont="1" applyFill="1" applyBorder="1" applyAlignment="1">
      <alignment vertical="center"/>
    </xf>
    <xf numFmtId="0" fontId="4" fillId="2" borderId="3" xfId="1" applyFont="1" applyFill="1" applyBorder="1" applyAlignment="1">
      <alignment horizontal="right" vertical="center"/>
    </xf>
    <xf numFmtId="0" fontId="4" fillId="2" borderId="16" xfId="1" applyFont="1" applyFill="1" applyBorder="1" applyAlignment="1">
      <alignment horizontal="right" vertical="center"/>
    </xf>
    <xf numFmtId="0" fontId="41" fillId="0" borderId="0" xfId="1" applyFont="1" applyAlignment="1">
      <alignment vertical="center"/>
    </xf>
    <xf numFmtId="0" fontId="41" fillId="2" borderId="0" xfId="1" applyFont="1" applyFill="1" applyAlignment="1">
      <alignment vertical="center"/>
    </xf>
    <xf numFmtId="0" fontId="4" fillId="0" borderId="0" xfId="1" applyFont="1" applyAlignment="1">
      <alignment horizontal="center" vertical="distributed" textRotation="255" justifyLastLine="1"/>
    </xf>
    <xf numFmtId="0" fontId="4" fillId="0" borderId="0" xfId="1" applyFont="1" applyAlignment="1">
      <alignment horizontal="center" vertical="center" justifyLastLine="1"/>
    </xf>
    <xf numFmtId="0" fontId="5" fillId="0" borderId="0" xfId="1" applyFont="1" applyAlignment="1">
      <alignment horizontal="center" vertical="center"/>
    </xf>
    <xf numFmtId="186" fontId="4" fillId="0" borderId="0" xfId="1" applyNumberFormat="1" applyFont="1" applyAlignment="1">
      <alignment horizontal="center" vertical="center"/>
    </xf>
    <xf numFmtId="180" fontId="15" fillId="0" borderId="0" xfId="1" applyNumberFormat="1" applyFont="1" applyAlignment="1">
      <alignment horizontal="right" vertical="center"/>
    </xf>
    <xf numFmtId="183" fontId="4" fillId="0" borderId="0" xfId="1" applyNumberFormat="1" applyFont="1" applyAlignment="1">
      <alignment horizontal="right" vertical="center"/>
    </xf>
    <xf numFmtId="0" fontId="4" fillId="2" borderId="132" xfId="1" applyFont="1" applyFill="1" applyBorder="1" applyAlignment="1">
      <alignment horizontal="center" vertical="center"/>
    </xf>
    <xf numFmtId="0" fontId="4" fillId="2" borderId="133" xfId="1" applyFont="1" applyFill="1" applyBorder="1" applyAlignment="1">
      <alignment horizontal="center" vertical="center"/>
    </xf>
    <xf numFmtId="0" fontId="4" fillId="2" borderId="134" xfId="1" applyFont="1" applyFill="1" applyBorder="1" applyAlignment="1">
      <alignment horizontal="center" vertical="center"/>
    </xf>
    <xf numFmtId="0" fontId="4" fillId="2" borderId="135" xfId="1" applyFont="1" applyFill="1" applyBorder="1" applyAlignment="1">
      <alignment horizontal="center" vertical="center"/>
    </xf>
    <xf numFmtId="0" fontId="4" fillId="2" borderId="129" xfId="1" applyFont="1" applyFill="1" applyBorder="1" applyAlignment="1">
      <alignment horizontal="center" vertical="center"/>
    </xf>
    <xf numFmtId="0" fontId="4" fillId="2" borderId="130" xfId="1" applyFont="1" applyFill="1" applyBorder="1" applyAlignment="1">
      <alignment horizontal="center" vertical="center"/>
    </xf>
    <xf numFmtId="0" fontId="4" fillId="2" borderId="131" xfId="1" applyFont="1" applyFill="1" applyBorder="1" applyAlignment="1">
      <alignment horizontal="center" vertical="center"/>
    </xf>
    <xf numFmtId="182" fontId="4" fillId="5" borderId="49" xfId="1" applyNumberFormat="1" applyFont="1" applyFill="1" applyBorder="1" applyAlignment="1">
      <alignment vertical="center"/>
    </xf>
    <xf numFmtId="182" fontId="4" fillId="5" borderId="0" xfId="1" applyNumberFormat="1" applyFont="1" applyFill="1" applyAlignment="1">
      <alignment vertical="center"/>
    </xf>
    <xf numFmtId="0" fontId="4" fillId="2" borderId="0" xfId="1" applyFont="1" applyFill="1" applyAlignment="1">
      <alignment horizontal="right" vertical="center"/>
    </xf>
    <xf numFmtId="0" fontId="4" fillId="2" borderId="48" xfId="1" applyFont="1" applyFill="1" applyBorder="1" applyAlignment="1">
      <alignment horizontal="right" vertical="center"/>
    </xf>
    <xf numFmtId="0" fontId="41" fillId="0" borderId="26" xfId="1" applyFont="1" applyBorder="1" applyAlignment="1">
      <alignment vertical="center"/>
    </xf>
    <xf numFmtId="0" fontId="4" fillId="5" borderId="49" xfId="1" applyFont="1" applyFill="1" applyBorder="1" applyAlignment="1">
      <alignment horizontal="left" vertical="center"/>
    </xf>
    <xf numFmtId="0" fontId="4" fillId="5" borderId="0" xfId="1" applyFont="1" applyFill="1" applyAlignment="1">
      <alignment horizontal="left" vertical="center"/>
    </xf>
    <xf numFmtId="0" fontId="4" fillId="5" borderId="48" xfId="1" applyFont="1" applyFill="1" applyBorder="1" applyAlignment="1">
      <alignment horizontal="left" vertical="center"/>
    </xf>
    <xf numFmtId="0" fontId="4" fillId="5" borderId="54" xfId="1" applyFont="1" applyFill="1" applyBorder="1" applyAlignment="1">
      <alignment horizontal="left" vertical="center"/>
    </xf>
    <xf numFmtId="0" fontId="4" fillId="5" borderId="12" xfId="1" applyFont="1" applyFill="1" applyBorder="1" applyAlignment="1">
      <alignment horizontal="left" vertical="center"/>
    </xf>
    <xf numFmtId="0" fontId="4" fillId="5" borderId="53" xfId="1" applyFont="1" applyFill="1" applyBorder="1" applyAlignment="1">
      <alignment horizontal="left" vertical="center"/>
    </xf>
    <xf numFmtId="0" fontId="4" fillId="5" borderId="116" xfId="1" applyFont="1" applyFill="1" applyBorder="1" applyAlignment="1">
      <alignment horizontal="center" vertical="center"/>
    </xf>
    <xf numFmtId="0" fontId="4" fillId="5" borderId="114" xfId="1" applyFont="1" applyFill="1" applyBorder="1" applyAlignment="1">
      <alignment horizontal="center" vertical="center"/>
    </xf>
    <xf numFmtId="0" fontId="4" fillId="2" borderId="117" xfId="1" applyFont="1" applyFill="1" applyBorder="1" applyAlignment="1">
      <alignment horizontal="center" vertical="center"/>
    </xf>
    <xf numFmtId="0" fontId="4" fillId="2" borderId="118" xfId="1" applyFont="1" applyFill="1" applyBorder="1" applyAlignment="1">
      <alignment horizontal="center" vertical="center"/>
    </xf>
    <xf numFmtId="0" fontId="4" fillId="2" borderId="119" xfId="1" applyFont="1" applyFill="1" applyBorder="1" applyAlignment="1">
      <alignment horizontal="center" vertical="center"/>
    </xf>
    <xf numFmtId="0" fontId="4" fillId="2" borderId="120" xfId="1" applyFont="1" applyFill="1" applyBorder="1" applyAlignment="1">
      <alignment horizontal="center" vertical="center"/>
    </xf>
    <xf numFmtId="0" fontId="4" fillId="2" borderId="121" xfId="1" applyFont="1" applyFill="1" applyBorder="1" applyAlignment="1">
      <alignment horizontal="center" vertical="center"/>
    </xf>
    <xf numFmtId="0" fontId="4" fillId="2" borderId="122" xfId="1" applyFont="1" applyFill="1" applyBorder="1" applyAlignment="1">
      <alignment horizontal="center" vertical="center"/>
    </xf>
    <xf numFmtId="0" fontId="4" fillId="2" borderId="123" xfId="1" applyFont="1" applyFill="1" applyBorder="1" applyAlignment="1">
      <alignment horizontal="center" vertical="center"/>
    </xf>
    <xf numFmtId="0" fontId="4" fillId="2" borderId="0" xfId="1" applyFont="1" applyFill="1" applyAlignment="1">
      <alignment vertical="center"/>
    </xf>
    <xf numFmtId="0" fontId="4" fillId="5" borderId="122" xfId="1" applyFont="1" applyFill="1" applyBorder="1" applyAlignment="1">
      <alignment vertical="center"/>
    </xf>
    <xf numFmtId="0" fontId="4" fillId="2" borderId="122" xfId="1" applyFont="1" applyFill="1" applyBorder="1" applyAlignment="1">
      <alignment vertical="center"/>
    </xf>
    <xf numFmtId="0" fontId="4" fillId="2" borderId="124" xfId="1" applyFont="1" applyFill="1" applyBorder="1" applyAlignment="1">
      <alignment horizontal="center" vertical="center"/>
    </xf>
    <xf numFmtId="0" fontId="4" fillId="2" borderId="125" xfId="1" applyFont="1" applyFill="1" applyBorder="1" applyAlignment="1">
      <alignment horizontal="center" vertical="center"/>
    </xf>
    <xf numFmtId="0" fontId="4" fillId="2" borderId="126" xfId="1" applyFont="1" applyFill="1" applyBorder="1" applyAlignment="1">
      <alignment horizontal="center" vertical="center"/>
    </xf>
    <xf numFmtId="182" fontId="4" fillId="5" borderId="121" xfId="1" applyNumberFormat="1" applyFont="1" applyFill="1" applyBorder="1" applyAlignment="1">
      <alignment vertical="center"/>
    </xf>
    <xf numFmtId="182" fontId="4" fillId="5" borderId="122" xfId="1" applyNumberFormat="1" applyFont="1" applyFill="1" applyBorder="1" applyAlignment="1">
      <alignment vertical="center"/>
    </xf>
    <xf numFmtId="0" fontId="4" fillId="2" borderId="122" xfId="1" applyFont="1" applyFill="1" applyBorder="1" applyAlignment="1">
      <alignment horizontal="right" vertical="center"/>
    </xf>
    <xf numFmtId="0" fontId="4" fillId="2" borderId="123" xfId="1" applyFont="1" applyFill="1" applyBorder="1" applyAlignment="1">
      <alignment horizontal="right" vertical="center"/>
    </xf>
    <xf numFmtId="0" fontId="9" fillId="2" borderId="121" xfId="1" applyFont="1" applyFill="1" applyBorder="1" applyAlignment="1">
      <alignment horizontal="center" vertical="center" wrapText="1"/>
    </xf>
    <xf numFmtId="0" fontId="9" fillId="2" borderId="122" xfId="1" applyFont="1" applyFill="1" applyBorder="1" applyAlignment="1">
      <alignment horizontal="center" vertical="center" wrapText="1"/>
    </xf>
    <xf numFmtId="0" fontId="9" fillId="2" borderId="49" xfId="1" applyFont="1" applyFill="1" applyBorder="1" applyAlignment="1">
      <alignment horizontal="center" vertical="center" wrapText="1"/>
    </xf>
    <xf numFmtId="0" fontId="9" fillId="2" borderId="0" xfId="1" applyFont="1" applyFill="1" applyAlignment="1">
      <alignment horizontal="center" vertical="center" wrapText="1"/>
    </xf>
    <xf numFmtId="0" fontId="4" fillId="5" borderId="111" xfId="1" applyFont="1" applyFill="1" applyBorder="1" applyAlignment="1">
      <alignment horizontal="center" vertical="center"/>
    </xf>
    <xf numFmtId="0" fontId="4" fillId="5" borderId="38" xfId="1" applyFont="1" applyFill="1" applyBorder="1" applyAlignment="1">
      <alignment horizontal="center" vertical="center"/>
    </xf>
    <xf numFmtId="0" fontId="4" fillId="2" borderId="49" xfId="1" applyFont="1" applyFill="1" applyBorder="1" applyAlignment="1">
      <alignment horizontal="center" vertical="center"/>
    </xf>
    <xf numFmtId="0" fontId="3" fillId="2" borderId="0" xfId="1" applyFill="1" applyAlignment="1">
      <alignment horizontal="center" vertical="center"/>
    </xf>
    <xf numFmtId="0" fontId="3" fillId="2" borderId="48" xfId="1" applyFill="1" applyBorder="1" applyAlignment="1">
      <alignment horizontal="center" vertical="center"/>
    </xf>
    <xf numFmtId="0" fontId="3" fillId="2" borderId="49" xfId="1" applyFill="1" applyBorder="1" applyAlignment="1">
      <alignment horizontal="center" vertical="center"/>
    </xf>
    <xf numFmtId="0" fontId="3" fillId="2" borderId="54" xfId="1" applyFill="1" applyBorder="1" applyAlignment="1">
      <alignment horizontal="center" vertical="center"/>
    </xf>
    <xf numFmtId="0" fontId="3" fillId="2" borderId="12" xfId="1" applyFill="1" applyBorder="1" applyAlignment="1">
      <alignment horizontal="center" vertical="center"/>
    </xf>
    <xf numFmtId="0" fontId="3" fillId="2" borderId="53" xfId="1" applyFill="1" applyBorder="1" applyAlignment="1">
      <alignment horizontal="center" vertical="center"/>
    </xf>
    <xf numFmtId="0" fontId="4" fillId="2" borderId="108" xfId="1" applyFont="1" applyFill="1" applyBorder="1" applyAlignment="1">
      <alignment horizontal="center" vertical="center"/>
    </xf>
    <xf numFmtId="0" fontId="3" fillId="2" borderId="109" xfId="1" applyFill="1" applyBorder="1" applyAlignment="1">
      <alignment horizontal="center" vertical="center"/>
    </xf>
    <xf numFmtId="0" fontId="3" fillId="2" borderId="110" xfId="1" applyFill="1" applyBorder="1" applyAlignment="1">
      <alignment horizontal="center" vertical="center"/>
    </xf>
    <xf numFmtId="0" fontId="4" fillId="5" borderId="108" xfId="1" applyFont="1" applyFill="1" applyBorder="1" applyAlignment="1">
      <alignment horizontal="center" vertical="center"/>
    </xf>
    <xf numFmtId="0" fontId="3" fillId="5" borderId="109" xfId="1" applyFill="1" applyBorder="1" applyAlignment="1">
      <alignment horizontal="center" vertical="center"/>
    </xf>
    <xf numFmtId="0" fontId="3" fillId="5" borderId="110" xfId="1" applyFill="1" applyBorder="1" applyAlignment="1">
      <alignment horizontal="center" vertical="center"/>
    </xf>
    <xf numFmtId="0" fontId="9" fillId="2" borderId="179" xfId="1" applyFont="1" applyFill="1" applyBorder="1" applyAlignment="1">
      <alignment horizontal="center" vertical="center"/>
    </xf>
    <xf numFmtId="0" fontId="9" fillId="2" borderId="180" xfId="1" applyFont="1" applyFill="1" applyBorder="1" applyAlignment="1">
      <alignment horizontal="center" vertical="center"/>
    </xf>
    <xf numFmtId="0" fontId="9" fillId="2" borderId="181" xfId="1" applyFont="1" applyFill="1" applyBorder="1" applyAlignment="1">
      <alignment horizontal="center" vertical="center"/>
    </xf>
    <xf numFmtId="0" fontId="9" fillId="2" borderId="182" xfId="1" applyFont="1" applyFill="1" applyBorder="1" applyAlignment="1">
      <alignment horizontal="center" vertical="center"/>
    </xf>
    <xf numFmtId="0" fontId="9" fillId="2" borderId="183" xfId="1" applyFont="1" applyFill="1" applyBorder="1" applyAlignment="1">
      <alignment horizontal="center" vertical="center"/>
    </xf>
    <xf numFmtId="0" fontId="9" fillId="2" borderId="184" xfId="1" applyFont="1" applyFill="1" applyBorder="1" applyAlignment="1">
      <alignment horizontal="center" vertical="center"/>
    </xf>
    <xf numFmtId="0" fontId="9" fillId="2" borderId="185" xfId="1" applyFont="1" applyFill="1" applyBorder="1" applyAlignment="1">
      <alignment horizontal="center" vertical="center"/>
    </xf>
    <xf numFmtId="0" fontId="9" fillId="2" borderId="186" xfId="1" applyFont="1" applyFill="1" applyBorder="1" applyAlignment="1">
      <alignment horizontal="center" vertical="center"/>
    </xf>
    <xf numFmtId="0" fontId="9" fillId="2" borderId="187" xfId="1" applyFont="1" applyFill="1" applyBorder="1" applyAlignment="1">
      <alignment horizontal="center" vertical="center"/>
    </xf>
    <xf numFmtId="0" fontId="4" fillId="2" borderId="38"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39" xfId="1" applyFont="1" applyFill="1" applyBorder="1" applyAlignment="1">
      <alignment horizontal="center" vertical="center"/>
    </xf>
    <xf numFmtId="184" fontId="4" fillId="2" borderId="105" xfId="1" applyNumberFormat="1" applyFont="1" applyFill="1" applyBorder="1" applyAlignment="1">
      <alignment horizontal="center" vertical="center"/>
    </xf>
    <xf numFmtId="184" fontId="3" fillId="2" borderId="106" xfId="1" applyNumberFormat="1" applyFill="1" applyBorder="1" applyAlignment="1">
      <alignment horizontal="center" vertical="center"/>
    </xf>
    <xf numFmtId="184" fontId="3" fillId="2" borderId="107" xfId="1" applyNumberFormat="1" applyFill="1" applyBorder="1" applyAlignment="1">
      <alignment horizontal="center" vertical="center"/>
    </xf>
    <xf numFmtId="0" fontId="4" fillId="2" borderId="37" xfId="1" applyFont="1" applyFill="1" applyBorder="1" applyAlignment="1">
      <alignment horizontal="left" vertical="center"/>
    </xf>
    <xf numFmtId="184" fontId="4" fillId="2" borderId="38" xfId="1" applyNumberFormat="1" applyFont="1" applyFill="1" applyBorder="1" applyAlignment="1">
      <alignment horizontal="center" vertical="center"/>
    </xf>
    <xf numFmtId="184" fontId="4" fillId="2" borderId="8" xfId="1" applyNumberFormat="1" applyFont="1" applyFill="1" applyBorder="1" applyAlignment="1">
      <alignment horizontal="center" vertical="center"/>
    </xf>
    <xf numFmtId="184" fontId="4" fillId="2" borderId="39" xfId="1" applyNumberFormat="1" applyFont="1" applyFill="1" applyBorder="1" applyAlignment="1">
      <alignment horizontal="center" vertical="center"/>
    </xf>
    <xf numFmtId="0" fontId="4" fillId="2" borderId="21" xfId="1" applyFont="1" applyFill="1" applyBorder="1" applyAlignment="1">
      <alignment horizontal="left" vertical="center"/>
    </xf>
    <xf numFmtId="0" fontId="4" fillId="2" borderId="60" xfId="1" applyFont="1" applyFill="1" applyBorder="1" applyAlignment="1">
      <alignment horizontal="left" vertical="center"/>
    </xf>
    <xf numFmtId="0" fontId="4" fillId="2" borderId="66" xfId="1" applyFont="1" applyFill="1" applyBorder="1" applyAlignment="1">
      <alignment horizontal="center" vertical="center"/>
    </xf>
    <xf numFmtId="0" fontId="4" fillId="2" borderId="101" xfId="1" applyFont="1" applyFill="1" applyBorder="1" applyAlignment="1">
      <alignment horizontal="center" vertical="center"/>
    </xf>
    <xf numFmtId="0" fontId="4" fillId="5" borderId="101" xfId="1" applyFont="1" applyFill="1" applyBorder="1" applyAlignment="1">
      <alignment horizontal="center" vertical="center"/>
    </xf>
    <xf numFmtId="0" fontId="4" fillId="5" borderId="102" xfId="1" applyFont="1" applyFill="1" applyBorder="1" applyAlignment="1">
      <alignment horizontal="center" vertical="center"/>
    </xf>
    <xf numFmtId="0" fontId="4" fillId="5" borderId="103" xfId="1" applyFont="1" applyFill="1" applyBorder="1" applyAlignment="1">
      <alignment horizontal="center" vertical="center"/>
    </xf>
    <xf numFmtId="0" fontId="4" fillId="5" borderId="104" xfId="1" applyFont="1" applyFill="1" applyBorder="1" applyAlignment="1">
      <alignment horizontal="center" vertical="center"/>
    </xf>
    <xf numFmtId="0" fontId="4" fillId="2" borderId="102" xfId="1" applyFont="1" applyFill="1" applyBorder="1" applyAlignment="1">
      <alignment horizontal="center" vertical="center"/>
    </xf>
    <xf numFmtId="0" fontId="4" fillId="2" borderId="103" xfId="1" applyFont="1" applyFill="1" applyBorder="1" applyAlignment="1">
      <alignment horizontal="center" vertical="center"/>
    </xf>
    <xf numFmtId="0" fontId="4" fillId="2" borderId="104" xfId="1" applyFont="1" applyFill="1" applyBorder="1" applyAlignment="1">
      <alignment horizontal="center" vertical="center"/>
    </xf>
    <xf numFmtId="0" fontId="4" fillId="2" borderId="8" xfId="1" applyFont="1" applyFill="1" applyBorder="1" applyAlignment="1">
      <alignment horizontal="left" vertical="center"/>
    </xf>
    <xf numFmtId="0" fontId="4" fillId="2" borderId="39" xfId="1" applyFont="1" applyFill="1" applyBorder="1" applyAlignment="1">
      <alignment horizontal="left" vertical="center"/>
    </xf>
    <xf numFmtId="0" fontId="4" fillId="2" borderId="67"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59" xfId="1" applyFont="1" applyFill="1" applyBorder="1" applyAlignment="1">
      <alignment horizontal="center" vertical="center" textRotation="255" wrapText="1"/>
    </xf>
    <xf numFmtId="0" fontId="4" fillId="2" borderId="21" xfId="1" applyFont="1" applyFill="1" applyBorder="1" applyAlignment="1">
      <alignment horizontal="center" vertical="center" textRotation="255" wrapText="1"/>
    </xf>
    <xf numFmtId="0" fontId="4" fillId="2" borderId="60" xfId="1" applyFont="1" applyFill="1" applyBorder="1" applyAlignment="1">
      <alignment horizontal="center" vertical="center" textRotation="255" wrapText="1"/>
    </xf>
    <xf numFmtId="0" fontId="4" fillId="2" borderId="49" xfId="1" applyFont="1" applyFill="1" applyBorder="1" applyAlignment="1">
      <alignment horizontal="center" vertical="center" textRotation="255" wrapText="1"/>
    </xf>
    <xf numFmtId="0" fontId="4" fillId="2" borderId="0" xfId="1" applyFont="1" applyFill="1" applyAlignment="1">
      <alignment horizontal="center" vertical="center" textRotation="255" wrapText="1"/>
    </xf>
    <xf numFmtId="0" fontId="4" fillId="2" borderId="48" xfId="1" applyFont="1" applyFill="1" applyBorder="1" applyAlignment="1">
      <alignment horizontal="center" vertical="center" textRotation="255" wrapText="1"/>
    </xf>
    <xf numFmtId="0" fontId="4" fillId="2" borderId="17" xfId="1" applyFont="1" applyFill="1" applyBorder="1" applyAlignment="1">
      <alignment horizontal="center" vertical="center" textRotation="255" wrapText="1"/>
    </xf>
    <xf numFmtId="0" fontId="4" fillId="2" borderId="3" xfId="1" applyFont="1" applyFill="1" applyBorder="1" applyAlignment="1">
      <alignment horizontal="center" vertical="center" textRotation="255" wrapText="1"/>
    </xf>
    <xf numFmtId="0" fontId="4" fillId="2" borderId="16" xfId="1" applyFont="1" applyFill="1" applyBorder="1" applyAlignment="1">
      <alignment horizontal="center" vertical="center" textRotation="255" wrapText="1"/>
    </xf>
    <xf numFmtId="0" fontId="4" fillId="5" borderId="109" xfId="1" applyFont="1" applyFill="1" applyBorder="1" applyAlignment="1">
      <alignment horizontal="center" vertical="center"/>
    </xf>
    <xf numFmtId="0" fontId="4" fillId="5" borderId="110" xfId="1" applyFont="1" applyFill="1" applyBorder="1" applyAlignment="1">
      <alignment horizontal="center" vertical="center"/>
    </xf>
    <xf numFmtId="0" fontId="4" fillId="2" borderId="40" xfId="1" applyFont="1" applyFill="1" applyBorder="1" applyAlignment="1">
      <alignment horizontal="center" vertical="center"/>
    </xf>
    <xf numFmtId="0" fontId="4" fillId="2" borderId="45" xfId="1" applyFont="1" applyFill="1" applyBorder="1" applyAlignment="1">
      <alignment horizontal="center" vertical="center"/>
    </xf>
    <xf numFmtId="0" fontId="4" fillId="2" borderId="48" xfId="1" applyFont="1" applyFill="1" applyBorder="1" applyAlignment="1">
      <alignment horizontal="center" vertical="center"/>
    </xf>
    <xf numFmtId="0" fontId="3" fillId="2" borderId="17" xfId="1" applyFill="1" applyBorder="1" applyAlignment="1">
      <alignment horizontal="center" vertical="center"/>
    </xf>
    <xf numFmtId="0" fontId="3" fillId="2" borderId="16" xfId="1" applyFill="1" applyBorder="1" applyAlignment="1">
      <alignment horizontal="center" vertical="center"/>
    </xf>
    <xf numFmtId="0" fontId="4" fillId="2" borderId="37" xfId="1" applyFont="1" applyFill="1" applyBorder="1" applyAlignment="1">
      <alignment horizontal="center" vertical="center"/>
    </xf>
    <xf numFmtId="0" fontId="7" fillId="2" borderId="0" xfId="1" applyFont="1" applyFill="1" applyAlignment="1">
      <alignment horizontal="left" wrapText="1"/>
    </xf>
    <xf numFmtId="0" fontId="4" fillId="2" borderId="34" xfId="1" applyFont="1" applyFill="1" applyBorder="1" applyAlignment="1">
      <alignment horizontal="center" vertical="center"/>
    </xf>
    <xf numFmtId="0" fontId="4" fillId="2" borderId="100" xfId="1" applyFont="1" applyFill="1" applyBorder="1" applyAlignment="1">
      <alignment horizontal="center" vertical="center"/>
    </xf>
    <xf numFmtId="0" fontId="4" fillId="2" borderId="65" xfId="1" applyFont="1" applyFill="1" applyBorder="1" applyAlignment="1">
      <alignment horizontal="center" vertical="center" textRotation="255"/>
    </xf>
    <xf numFmtId="0" fontId="4" fillId="2" borderId="66" xfId="1" applyFont="1" applyFill="1" applyBorder="1" applyAlignment="1">
      <alignment horizontal="center" vertical="center" textRotation="255"/>
    </xf>
    <xf numFmtId="0" fontId="4" fillId="2" borderId="71" xfId="1" applyFont="1" applyFill="1" applyBorder="1" applyAlignment="1">
      <alignment horizontal="center" vertical="center" textRotation="255"/>
    </xf>
    <xf numFmtId="0" fontId="4" fillId="2" borderId="37" xfId="1" applyFont="1" applyFill="1" applyBorder="1" applyAlignment="1">
      <alignment horizontal="center" vertical="center" textRotation="255"/>
    </xf>
    <xf numFmtId="0" fontId="4" fillId="2" borderId="112" xfId="1" applyFont="1" applyFill="1" applyBorder="1" applyAlignment="1">
      <alignment horizontal="center" vertical="center" textRotation="255"/>
    </xf>
    <xf numFmtId="0" fontId="4" fillId="2" borderId="113" xfId="1" applyFont="1" applyFill="1" applyBorder="1" applyAlignment="1">
      <alignment horizontal="center" vertical="center" textRotation="255"/>
    </xf>
    <xf numFmtId="0" fontId="4" fillId="2" borderId="59"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6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54"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1" xfId="1" applyFont="1" applyFill="1" applyBorder="1" applyAlignment="1">
      <alignment horizontal="center" vertical="center"/>
    </xf>
    <xf numFmtId="0" fontId="40" fillId="0" borderId="0" xfId="1" applyFont="1" applyAlignment="1">
      <alignment horizontal="center" vertical="center"/>
    </xf>
    <xf numFmtId="0" fontId="40" fillId="0" borderId="0" xfId="1" applyFont="1" applyAlignment="1">
      <alignment vertical="center"/>
    </xf>
    <xf numFmtId="0" fontId="40" fillId="0" borderId="154" xfId="1" applyFont="1" applyBorder="1" applyAlignment="1">
      <alignment horizontal="center" vertical="center" shrinkToFit="1"/>
    </xf>
    <xf numFmtId="0" fontId="40" fillId="0" borderId="141" xfId="1" applyFont="1" applyBorder="1" applyAlignment="1">
      <alignment horizontal="center" vertical="center" shrinkToFit="1"/>
    </xf>
    <xf numFmtId="0" fontId="40" fillId="0" borderId="177" xfId="1" applyFont="1" applyBorder="1" applyAlignment="1">
      <alignment horizontal="center" vertical="center" shrinkToFit="1"/>
    </xf>
    <xf numFmtId="0" fontId="40" fillId="0" borderId="154" xfId="1" applyFont="1" applyBorder="1" applyAlignment="1">
      <alignment horizontal="left" vertical="center" wrapText="1"/>
    </xf>
    <xf numFmtId="0" fontId="40" fillId="0" borderId="141" xfId="1" applyFont="1" applyBorder="1" applyAlignment="1">
      <alignment horizontal="left" vertical="center" wrapText="1"/>
    </xf>
    <xf numFmtId="0" fontId="40" fillId="0" borderId="177" xfId="1" applyFont="1" applyBorder="1" applyAlignment="1">
      <alignment horizontal="left" vertical="center" wrapText="1"/>
    </xf>
    <xf numFmtId="0" fontId="40" fillId="0" borderId="154" xfId="1" applyFont="1" applyBorder="1" applyAlignment="1">
      <alignment horizontal="center" vertical="center"/>
    </xf>
    <xf numFmtId="0" fontId="40" fillId="0" borderId="141" xfId="1" applyFont="1" applyBorder="1" applyAlignment="1">
      <alignment horizontal="center" vertical="center"/>
    </xf>
    <xf numFmtId="0" fontId="40" fillId="0" borderId="177" xfId="1" applyFont="1" applyBorder="1" applyAlignment="1">
      <alignment horizontal="center" vertical="center"/>
    </xf>
    <xf numFmtId="0" fontId="40" fillId="0" borderId="176" xfId="1" applyFont="1" applyBorder="1" applyAlignment="1">
      <alignment horizontal="center" vertical="center"/>
    </xf>
    <xf numFmtId="0" fontId="40" fillId="0" borderId="154" xfId="1" applyFont="1" applyBorder="1" applyAlignment="1">
      <alignment horizontal="left" vertical="center"/>
    </xf>
    <xf numFmtId="0" fontId="40" fillId="0" borderId="141" xfId="1" applyFont="1" applyBorder="1" applyAlignment="1">
      <alignment horizontal="left" vertical="center"/>
    </xf>
    <xf numFmtId="0" fontId="40" fillId="0" borderId="177" xfId="1" applyFont="1" applyBorder="1" applyAlignment="1">
      <alignment horizontal="left" vertical="center"/>
    </xf>
    <xf numFmtId="0" fontId="40" fillId="4" borderId="0" xfId="1" applyFont="1" applyFill="1" applyAlignment="1">
      <alignment horizontal="center" vertical="center"/>
    </xf>
    <xf numFmtId="0" fontId="40" fillId="4" borderId="0" xfId="1" applyFont="1" applyFill="1" applyAlignment="1">
      <alignment vertical="center"/>
    </xf>
    <xf numFmtId="0" fontId="3" fillId="5" borderId="174" xfId="1" applyFill="1" applyBorder="1" applyAlignment="1">
      <alignment horizontal="center" vertical="center" shrinkToFit="1"/>
    </xf>
    <xf numFmtId="0" fontId="3" fillId="5" borderId="21" xfId="1" applyFill="1" applyBorder="1" applyAlignment="1">
      <alignment horizontal="center" vertical="center" shrinkToFit="1"/>
    </xf>
    <xf numFmtId="0" fontId="3" fillId="5" borderId="61" xfId="1" applyFill="1" applyBorder="1" applyAlignment="1">
      <alignment horizontal="center" vertical="center" shrinkToFit="1"/>
    </xf>
    <xf numFmtId="0" fontId="3" fillId="5" borderId="31" xfId="1" applyFill="1" applyBorder="1" applyAlignment="1">
      <alignment horizontal="center" vertical="center" shrinkToFit="1"/>
    </xf>
    <xf numFmtId="0" fontId="3" fillId="2" borderId="12" xfId="1" applyFill="1" applyBorder="1" applyAlignment="1">
      <alignment horizontal="center"/>
    </xf>
    <xf numFmtId="0" fontId="4" fillId="0" borderId="25" xfId="1" applyFont="1" applyBorder="1" applyAlignment="1">
      <alignment horizontal="center" vertical="center"/>
    </xf>
    <xf numFmtId="0" fontId="4" fillId="0" borderId="13" xfId="1" applyFont="1" applyBorder="1" applyAlignment="1">
      <alignment horizontal="center" vertical="center"/>
    </xf>
    <xf numFmtId="0" fontId="5" fillId="2" borderId="47" xfId="1" applyFont="1" applyFill="1" applyBorder="1" applyAlignment="1">
      <alignment horizontal="center" vertical="center" shrinkToFit="1"/>
    </xf>
    <xf numFmtId="0" fontId="5" fillId="2" borderId="0" xfId="1" applyFont="1" applyFill="1" applyAlignment="1">
      <alignment horizontal="center" vertical="center" shrinkToFit="1"/>
    </xf>
    <xf numFmtId="177" fontId="4" fillId="2" borderId="12" xfId="1" applyNumberFormat="1" applyFont="1" applyFill="1" applyBorder="1" applyAlignment="1">
      <alignment horizontal="center" vertical="center"/>
    </xf>
    <xf numFmtId="0" fontId="9" fillId="2" borderId="52" xfId="1" applyFont="1" applyFill="1" applyBorder="1" applyAlignment="1">
      <alignment horizontal="center" vertical="center"/>
    </xf>
    <xf numFmtId="0" fontId="9" fillId="2" borderId="12" xfId="1" applyFont="1" applyFill="1" applyBorder="1" applyAlignment="1">
      <alignment horizontal="center" vertical="center"/>
    </xf>
    <xf numFmtId="180" fontId="3" fillId="5" borderId="190" xfId="1" applyNumberFormat="1" applyFill="1" applyBorder="1" applyAlignment="1">
      <alignment horizontal="right" vertical="center" wrapText="1"/>
    </xf>
    <xf numFmtId="180" fontId="3" fillId="5" borderId="191" xfId="1" applyNumberFormat="1" applyFill="1" applyBorder="1" applyAlignment="1">
      <alignment horizontal="right" vertical="center" wrapText="1"/>
    </xf>
    <xf numFmtId="0" fontId="4" fillId="0" borderId="81" xfId="1" applyFont="1" applyBorder="1" applyAlignment="1">
      <alignment horizontal="center" vertical="center" wrapText="1"/>
    </xf>
    <xf numFmtId="0" fontId="4" fillId="0" borderId="23" xfId="1" applyFont="1" applyBorder="1" applyAlignment="1">
      <alignment horizontal="center" vertical="center" wrapText="1"/>
    </xf>
    <xf numFmtId="0" fontId="4" fillId="0" borderId="24" xfId="1" applyFont="1" applyBorder="1" applyAlignment="1">
      <alignment horizontal="center" vertical="center" wrapText="1"/>
    </xf>
    <xf numFmtId="0" fontId="3" fillId="0" borderId="81" xfId="1" applyBorder="1" applyAlignment="1">
      <alignment horizontal="center" vertical="center" shrinkToFit="1"/>
    </xf>
    <xf numFmtId="0" fontId="3" fillId="0" borderId="23" xfId="1" applyBorder="1" applyAlignment="1">
      <alignment horizontal="center" vertical="center" shrinkToFit="1"/>
    </xf>
    <xf numFmtId="0" fontId="3" fillId="0" borderId="24" xfId="1" applyBorder="1" applyAlignment="1">
      <alignment horizontal="center" vertical="center" shrinkToFit="1"/>
    </xf>
    <xf numFmtId="0" fontId="13" fillId="5" borderId="196" xfId="1" applyFont="1" applyFill="1" applyBorder="1" applyAlignment="1">
      <alignment horizontal="center" vertical="center" wrapText="1"/>
    </xf>
    <xf numFmtId="0" fontId="13" fillId="5" borderId="79" xfId="1" applyFont="1" applyFill="1" applyBorder="1" applyAlignment="1">
      <alignment horizontal="center" vertical="center" wrapText="1"/>
    </xf>
    <xf numFmtId="0" fontId="13" fillId="5" borderId="195" xfId="1" applyFont="1" applyFill="1" applyBorder="1" applyAlignment="1">
      <alignment horizontal="center" vertical="center" wrapText="1"/>
    </xf>
    <xf numFmtId="0" fontId="13" fillId="5" borderId="80" xfId="1" applyFont="1" applyFill="1" applyBorder="1" applyAlignment="1">
      <alignment horizontal="center" vertical="center" wrapText="1"/>
    </xf>
    <xf numFmtId="0" fontId="13" fillId="5" borderId="78" xfId="1" applyFont="1" applyFill="1" applyBorder="1" applyAlignment="1">
      <alignment horizontal="center" vertical="center" wrapText="1"/>
    </xf>
    <xf numFmtId="0" fontId="4" fillId="0" borderId="90" xfId="1" applyFont="1" applyBorder="1" applyAlignment="1">
      <alignment horizontal="center" vertical="center" wrapText="1"/>
    </xf>
    <xf numFmtId="0" fontId="4" fillId="0" borderId="91" xfId="1" applyFont="1" applyBorder="1" applyAlignment="1">
      <alignment horizontal="center" vertical="center" wrapText="1"/>
    </xf>
    <xf numFmtId="0" fontId="4" fillId="0" borderId="92" xfId="1" applyFont="1" applyBorder="1" applyAlignment="1">
      <alignment horizontal="center" vertical="center" wrapText="1"/>
    </xf>
    <xf numFmtId="0" fontId="4" fillId="5" borderId="48" xfId="1" applyFont="1" applyFill="1" applyBorder="1" applyAlignment="1">
      <alignment horizontal="center" vertical="center"/>
    </xf>
    <xf numFmtId="0" fontId="4" fillId="5" borderId="53" xfId="1" applyFont="1" applyFill="1" applyBorder="1" applyAlignment="1">
      <alignment horizontal="center" vertical="center"/>
    </xf>
    <xf numFmtId="0" fontId="48" fillId="5" borderId="7" xfId="1" applyFont="1" applyFill="1" applyBorder="1" applyAlignment="1">
      <alignment vertical="top" wrapText="1"/>
    </xf>
  </cellXfs>
  <cellStyles count="8">
    <cellStyle name="ハイパーリンク" xfId="7" builtinId="8"/>
    <cellStyle name="桁区切り 2" xfId="2" xr:uid="{00000000-0005-0000-0000-000001000000}"/>
    <cellStyle name="桁区切り 3" xfId="6" xr:uid="{00000000-0005-0000-0000-000002000000}"/>
    <cellStyle name="桁区切り 4 2 2" xfId="5" xr:uid="{00000000-0005-0000-0000-000003000000}"/>
    <cellStyle name="標準" xfId="0" builtinId="0"/>
    <cellStyle name="標準 2" xfId="1" xr:uid="{00000000-0005-0000-0000-000005000000}"/>
    <cellStyle name="標準 2 2" xfId="3" xr:uid="{00000000-0005-0000-0000-000006000000}"/>
    <cellStyle name="標準 4" xfId="4" xr:uid="{00000000-0005-0000-0000-000007000000}"/>
  </cellStyles>
  <dxfs count="44">
    <dxf>
      <fill>
        <patternFill>
          <bgColor theme="1" tint="0.34998626667073579"/>
        </patternFill>
      </fill>
    </dxf>
    <dxf>
      <fill>
        <patternFill>
          <bgColor theme="1" tint="0.34998626667073579"/>
        </patternFill>
      </fill>
    </dxf>
    <dxf>
      <fill>
        <patternFill>
          <bgColor theme="1" tint="0.34998626667073579"/>
        </patternFill>
      </fill>
    </dxf>
    <dxf>
      <font>
        <color rgb="FF9C0006"/>
      </font>
      <fill>
        <patternFill>
          <bgColor rgb="FFFFC7CE"/>
        </patternFill>
      </fill>
    </dxf>
    <dxf>
      <font>
        <color auto="1"/>
      </font>
      <fill>
        <patternFill patternType="solid">
          <bgColor theme="1" tint="0.34998626667073579"/>
        </patternFill>
      </fill>
    </dxf>
    <dxf>
      <font>
        <color auto="1"/>
      </font>
      <fill>
        <patternFill patternType="solid">
          <bgColor theme="1" tint="0.34998626667073579"/>
        </patternFill>
      </fill>
    </dxf>
    <dxf>
      <fill>
        <patternFill>
          <bgColor theme="1" tint="0.34998626667073579"/>
        </patternFill>
      </fill>
    </dxf>
    <dxf>
      <font>
        <color auto="1"/>
      </font>
      <fill>
        <patternFill patternType="solid">
          <bgColor theme="1" tint="0.34998626667073579"/>
        </patternFill>
      </fill>
    </dxf>
    <dxf>
      <font>
        <color auto="1"/>
      </font>
      <fill>
        <patternFill patternType="solid">
          <bgColor theme="1" tint="0.34998626667073579"/>
        </patternFill>
      </fill>
    </dxf>
    <dxf>
      <font>
        <color auto="1"/>
      </font>
      <fill>
        <patternFill patternType="solid">
          <bgColor theme="1" tint="0.34998626667073579"/>
        </patternFill>
      </fill>
    </dxf>
    <dxf>
      <font>
        <color auto="1"/>
      </font>
      <fill>
        <patternFill patternType="solid">
          <bgColor theme="1" tint="0.34998626667073579"/>
        </patternFill>
      </fill>
    </dxf>
    <dxf>
      <fill>
        <patternFill>
          <bgColor theme="1" tint="0.34998626667073579"/>
        </patternFill>
      </fill>
    </dxf>
    <dxf>
      <fill>
        <patternFill>
          <bgColor theme="1" tint="0.34998626667073579"/>
        </patternFill>
      </fill>
    </dxf>
    <dxf>
      <font>
        <color auto="1"/>
      </font>
      <fill>
        <patternFill patternType="solid">
          <bgColor theme="1" tint="0.34998626667073579"/>
        </patternFill>
      </fill>
    </dxf>
    <dxf>
      <fill>
        <patternFill>
          <bgColor theme="1" tint="0.34998626667073579"/>
        </patternFill>
      </fill>
    </dxf>
    <dxf>
      <font>
        <strike val="0"/>
        <color auto="1"/>
      </font>
      <fill>
        <patternFill patternType="solid">
          <bgColor theme="1" tint="0.34998626667073579"/>
        </patternFill>
      </fill>
    </dxf>
    <dxf>
      <font>
        <color rgb="FF9C0006"/>
      </font>
      <fill>
        <patternFill>
          <bgColor rgb="FFFFC7CE"/>
        </patternFill>
      </fill>
    </dxf>
    <dxf>
      <font>
        <color auto="1"/>
      </font>
      <fill>
        <patternFill patternType="solid">
          <fgColor indexed="64"/>
          <bgColor theme="1" tint="0.34998626667073579"/>
        </patternFill>
      </fill>
    </dxf>
    <dxf>
      <font>
        <color auto="1"/>
      </font>
      <fill>
        <patternFill patternType="solid">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ont>
        <color rgb="FF9C0006"/>
      </font>
      <fill>
        <patternFill>
          <bgColor rgb="FFFFC7CE"/>
        </patternFill>
      </fill>
    </dxf>
    <dxf>
      <font>
        <color auto="1"/>
      </font>
      <fill>
        <patternFill patternType="solid">
          <bgColor theme="1" tint="0.34998626667073579"/>
        </patternFill>
      </fill>
    </dxf>
    <dxf>
      <font>
        <color auto="1"/>
      </font>
      <fill>
        <patternFill patternType="solid">
          <bgColor theme="1" tint="0.34998626667073579"/>
        </patternFill>
      </fill>
    </dxf>
    <dxf>
      <fill>
        <patternFill>
          <bgColor theme="1" tint="0.34998626667073579"/>
        </patternFill>
      </fill>
    </dxf>
    <dxf>
      <font>
        <color auto="1"/>
      </font>
      <fill>
        <patternFill patternType="solid">
          <bgColor theme="1" tint="0.34998626667073579"/>
        </patternFill>
      </fill>
    </dxf>
    <dxf>
      <font>
        <color auto="1"/>
      </font>
      <fill>
        <patternFill patternType="solid">
          <bgColor theme="1" tint="0.34998626667073579"/>
        </patternFill>
      </fill>
    </dxf>
    <dxf>
      <font>
        <color auto="1"/>
      </font>
      <fill>
        <patternFill patternType="solid">
          <bgColor theme="1" tint="0.34998626667073579"/>
        </patternFill>
      </fill>
    </dxf>
    <dxf>
      <fill>
        <patternFill>
          <bgColor theme="1" tint="0.34998626667073579"/>
        </patternFill>
      </fill>
    </dxf>
    <dxf>
      <fill>
        <patternFill>
          <bgColor theme="1" tint="0.34998626667073579"/>
        </patternFill>
      </fill>
    </dxf>
    <dxf>
      <font>
        <color auto="1"/>
      </font>
      <fill>
        <patternFill patternType="solid">
          <bgColor theme="1" tint="0.34998626667073579"/>
        </patternFill>
      </fill>
    </dxf>
    <dxf>
      <fill>
        <patternFill>
          <bgColor theme="1" tint="0.34998626667073579"/>
        </patternFill>
      </fill>
    </dxf>
    <dxf>
      <font>
        <strike val="0"/>
        <color auto="1"/>
      </font>
      <fill>
        <patternFill patternType="solid">
          <bgColor theme="1" tint="0.34998626667073579"/>
        </patternFill>
      </fill>
    </dxf>
    <dxf>
      <font>
        <color rgb="FF9C0006"/>
      </font>
      <fill>
        <patternFill>
          <bgColor rgb="FFFFC7CE"/>
        </patternFill>
      </fill>
    </dxf>
    <dxf>
      <font>
        <color auto="1"/>
      </font>
      <fill>
        <patternFill patternType="solid">
          <fgColor indexed="64"/>
          <bgColor theme="1" tint="0.34998626667073579"/>
        </patternFill>
      </fill>
    </dxf>
    <dxf>
      <font>
        <color auto="1"/>
      </font>
      <fill>
        <patternFill patternType="solid">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BQ$11" lockText="1" noThreeD="1"/>
</file>

<file path=xl/ctrlProps/ctrlProp10.xml><?xml version="1.0" encoding="utf-8"?>
<formControlPr xmlns="http://schemas.microsoft.com/office/spreadsheetml/2009/9/main" objectType="CheckBox" checked="Checked" fmlaLink="$BR$11"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BR$11"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26"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fmlaLink="$BQ$11" lockText="1" noThreeD="1"/>
</file>

<file path=xl/drawings/drawing1.xml><?xml version="1.0" encoding="utf-8"?>
<xdr:wsDr xmlns:xdr="http://schemas.openxmlformats.org/drawingml/2006/spreadsheetDrawing" xmlns:a="http://schemas.openxmlformats.org/drawingml/2006/main">
  <xdr:twoCellAnchor>
    <xdr:from>
      <xdr:col>44</xdr:col>
      <xdr:colOff>0</xdr:colOff>
      <xdr:row>6</xdr:row>
      <xdr:rowOff>200025</xdr:rowOff>
    </xdr:from>
    <xdr:to>
      <xdr:col>66</xdr:col>
      <xdr:colOff>104775</xdr:colOff>
      <xdr:row>6</xdr:row>
      <xdr:rowOff>200025</xdr:rowOff>
    </xdr:to>
    <xdr:sp macro="" textlink="">
      <xdr:nvSpPr>
        <xdr:cNvPr id="2" name="Line 3">
          <a:extLst>
            <a:ext uri="{FF2B5EF4-FFF2-40B4-BE49-F238E27FC236}">
              <a16:creationId xmlns:a16="http://schemas.microsoft.com/office/drawing/2014/main" id="{00000000-0008-0000-0000-000002000000}"/>
            </a:ext>
          </a:extLst>
        </xdr:cNvPr>
        <xdr:cNvSpPr>
          <a:spLocks noChangeShapeType="1"/>
        </xdr:cNvSpPr>
      </xdr:nvSpPr>
      <xdr:spPr bwMode="auto">
        <a:xfrm>
          <a:off x="6419850" y="1000125"/>
          <a:ext cx="3038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19050</xdr:colOff>
      <xdr:row>6</xdr:row>
      <xdr:rowOff>342900</xdr:rowOff>
    </xdr:from>
    <xdr:to>
      <xdr:col>67</xdr:col>
      <xdr:colOff>0</xdr:colOff>
      <xdr:row>6</xdr:row>
      <xdr:rowOff>342900</xdr:rowOff>
    </xdr:to>
    <xdr:sp macro="" textlink="">
      <xdr:nvSpPr>
        <xdr:cNvPr id="4" name="Line 5">
          <a:extLst>
            <a:ext uri="{FF2B5EF4-FFF2-40B4-BE49-F238E27FC236}">
              <a16:creationId xmlns:a16="http://schemas.microsoft.com/office/drawing/2014/main" id="{00000000-0008-0000-0000-000004000000}"/>
            </a:ext>
          </a:extLst>
        </xdr:cNvPr>
        <xdr:cNvSpPr>
          <a:spLocks noChangeShapeType="1"/>
        </xdr:cNvSpPr>
      </xdr:nvSpPr>
      <xdr:spPr bwMode="auto">
        <a:xfrm>
          <a:off x="6438900" y="1028700"/>
          <a:ext cx="3143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6</xdr:row>
      <xdr:rowOff>200025</xdr:rowOff>
    </xdr:from>
    <xdr:to>
      <xdr:col>66</xdr:col>
      <xdr:colOff>104775</xdr:colOff>
      <xdr:row>6</xdr:row>
      <xdr:rowOff>200025</xdr:rowOff>
    </xdr:to>
    <xdr:sp macro="" textlink="">
      <xdr:nvSpPr>
        <xdr:cNvPr id="5" name="Line 6">
          <a:extLst>
            <a:ext uri="{FF2B5EF4-FFF2-40B4-BE49-F238E27FC236}">
              <a16:creationId xmlns:a16="http://schemas.microsoft.com/office/drawing/2014/main" id="{00000000-0008-0000-0000-000005000000}"/>
            </a:ext>
          </a:extLst>
        </xdr:cNvPr>
        <xdr:cNvSpPr>
          <a:spLocks noChangeShapeType="1"/>
        </xdr:cNvSpPr>
      </xdr:nvSpPr>
      <xdr:spPr bwMode="auto">
        <a:xfrm>
          <a:off x="6419850" y="1000125"/>
          <a:ext cx="3038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r>
            <a:rPr lang="en-US" altLang="ja-JP"/>
            <a:t>.</a:t>
          </a:r>
          <a:endParaRPr lang="ja-JP" altLang="en-US"/>
        </a:p>
      </xdr:txBody>
    </xdr:sp>
    <xdr:clientData/>
  </xdr:twoCellAnchor>
  <xdr:twoCellAnchor>
    <xdr:from>
      <xdr:col>28</xdr:col>
      <xdr:colOff>19050</xdr:colOff>
      <xdr:row>21</xdr:row>
      <xdr:rowOff>28575</xdr:rowOff>
    </xdr:from>
    <xdr:to>
      <xdr:col>30</xdr:col>
      <xdr:colOff>104775</xdr:colOff>
      <xdr:row>21</xdr:row>
      <xdr:rowOff>209550</xdr:rowOff>
    </xdr:to>
    <xdr:sp macro="" textlink="">
      <xdr:nvSpPr>
        <xdr:cNvPr id="17" name="AutoShape 34">
          <a:extLst>
            <a:ext uri="{FF2B5EF4-FFF2-40B4-BE49-F238E27FC236}">
              <a16:creationId xmlns:a16="http://schemas.microsoft.com/office/drawing/2014/main" id="{00000000-0008-0000-0000-000011000000}"/>
            </a:ext>
          </a:extLst>
        </xdr:cNvPr>
        <xdr:cNvSpPr>
          <a:spLocks noChangeArrowheads="1"/>
        </xdr:cNvSpPr>
      </xdr:nvSpPr>
      <xdr:spPr bwMode="auto">
        <a:xfrm>
          <a:off x="4305300" y="4610100"/>
          <a:ext cx="352425"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20</xdr:row>
      <xdr:rowOff>152400</xdr:rowOff>
    </xdr:from>
    <xdr:to>
      <xdr:col>16</xdr:col>
      <xdr:colOff>123825</xdr:colOff>
      <xdr:row>22</xdr:row>
      <xdr:rowOff>66675</xdr:rowOff>
    </xdr:to>
    <xdr:sp macro="" textlink="">
      <xdr:nvSpPr>
        <xdr:cNvPr id="21" name="AutoShape 34">
          <a:extLst>
            <a:ext uri="{FF2B5EF4-FFF2-40B4-BE49-F238E27FC236}">
              <a16:creationId xmlns:a16="http://schemas.microsoft.com/office/drawing/2014/main" id="{00000000-0008-0000-0000-000015000000}"/>
            </a:ext>
          </a:extLst>
        </xdr:cNvPr>
        <xdr:cNvSpPr>
          <a:spLocks noChangeArrowheads="1"/>
        </xdr:cNvSpPr>
      </xdr:nvSpPr>
      <xdr:spPr bwMode="auto">
        <a:xfrm>
          <a:off x="2419350" y="4714875"/>
          <a:ext cx="390525" cy="3714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0</xdr:colOff>
          <xdr:row>10</xdr:row>
          <xdr:rowOff>22860</xdr:rowOff>
        </xdr:from>
        <xdr:to>
          <xdr:col>7</xdr:col>
          <xdr:colOff>38100</xdr:colOff>
          <xdr:row>10</xdr:row>
          <xdr:rowOff>304800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xdr:row>
          <xdr:rowOff>7620</xdr:rowOff>
        </xdr:from>
        <xdr:to>
          <xdr:col>21</xdr:col>
          <xdr:colOff>76200</xdr:colOff>
          <xdr:row>10</xdr:row>
          <xdr:rowOff>312420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xdr:row>
          <xdr:rowOff>160020</xdr:rowOff>
        </xdr:from>
        <xdr:to>
          <xdr:col>2</xdr:col>
          <xdr:colOff>342900</xdr:colOff>
          <xdr:row>25</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137160</xdr:rowOff>
        </xdr:from>
        <xdr:to>
          <xdr:col>2</xdr:col>
          <xdr:colOff>342900</xdr:colOff>
          <xdr:row>26</xdr:row>
          <xdr:rowOff>38100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23</xdr:row>
          <xdr:rowOff>175260</xdr:rowOff>
        </xdr:from>
        <xdr:to>
          <xdr:col>15</xdr:col>
          <xdr:colOff>68580</xdr:colOff>
          <xdr:row>25</xdr:row>
          <xdr:rowOff>45720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24</xdr:row>
          <xdr:rowOff>137160</xdr:rowOff>
        </xdr:from>
        <xdr:to>
          <xdr:col>16</xdr:col>
          <xdr:colOff>0</xdr:colOff>
          <xdr:row>26</xdr:row>
          <xdr:rowOff>38100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24</xdr:row>
          <xdr:rowOff>137160</xdr:rowOff>
        </xdr:from>
        <xdr:to>
          <xdr:col>20</xdr:col>
          <xdr:colOff>0</xdr:colOff>
          <xdr:row>26</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24</xdr:row>
          <xdr:rowOff>137160</xdr:rowOff>
        </xdr:from>
        <xdr:to>
          <xdr:col>24</xdr:col>
          <xdr:colOff>0</xdr:colOff>
          <xdr:row>26</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28575</xdr:colOff>
      <xdr:row>20</xdr:row>
      <xdr:rowOff>9525</xdr:rowOff>
    </xdr:from>
    <xdr:to>
      <xdr:col>13</xdr:col>
      <xdr:colOff>0</xdr:colOff>
      <xdr:row>22</xdr:row>
      <xdr:rowOff>200025</xdr:rowOff>
    </xdr:to>
    <xdr:cxnSp macro="">
      <xdr:nvCxnSpPr>
        <xdr:cNvPr id="6" name="直線コネクタ 5">
          <a:extLst>
            <a:ext uri="{FF2B5EF4-FFF2-40B4-BE49-F238E27FC236}">
              <a16:creationId xmlns:a16="http://schemas.microsoft.com/office/drawing/2014/main" id="{B7D104DE-4F95-F6D9-0681-64AF81260B5A}"/>
            </a:ext>
          </a:extLst>
        </xdr:cNvPr>
        <xdr:cNvCxnSpPr/>
      </xdr:nvCxnSpPr>
      <xdr:spPr>
        <a:xfrm>
          <a:off x="847725" y="4781550"/>
          <a:ext cx="1704975" cy="6477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28575</xdr:colOff>
      <xdr:row>20</xdr:row>
      <xdr:rowOff>9525</xdr:rowOff>
    </xdr:from>
    <xdr:to>
      <xdr:col>13</xdr:col>
      <xdr:colOff>1905</xdr:colOff>
      <xdr:row>22</xdr:row>
      <xdr:rowOff>200025</xdr:rowOff>
    </xdr:to>
    <xdr:cxnSp macro="">
      <xdr:nvCxnSpPr>
        <xdr:cNvPr id="7" name="直線コネクタ 6">
          <a:extLst>
            <a:ext uri="{FF2B5EF4-FFF2-40B4-BE49-F238E27FC236}">
              <a16:creationId xmlns:a16="http://schemas.microsoft.com/office/drawing/2014/main" id="{68CB6BD1-56E9-49BE-9B24-7807BABA1506}"/>
            </a:ext>
          </a:extLst>
        </xdr:cNvPr>
        <xdr:cNvCxnSpPr/>
      </xdr:nvCxnSpPr>
      <xdr:spPr>
        <a:xfrm>
          <a:off x="847725" y="4781550"/>
          <a:ext cx="1706880" cy="6477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57150</xdr:colOff>
      <xdr:row>14</xdr:row>
      <xdr:rowOff>177165</xdr:rowOff>
    </xdr:from>
    <xdr:to>
      <xdr:col>67</xdr:col>
      <xdr:colOff>24765</xdr:colOff>
      <xdr:row>16</xdr:row>
      <xdr:rowOff>200025</xdr:rowOff>
    </xdr:to>
    <xdr:cxnSp macro="">
      <xdr:nvCxnSpPr>
        <xdr:cNvPr id="12" name="直線コネクタ 11">
          <a:extLst>
            <a:ext uri="{FF2B5EF4-FFF2-40B4-BE49-F238E27FC236}">
              <a16:creationId xmlns:a16="http://schemas.microsoft.com/office/drawing/2014/main" id="{8CCD5B0C-3464-40F0-9DEE-0065E9F6F135}"/>
            </a:ext>
          </a:extLst>
        </xdr:cNvPr>
        <xdr:cNvCxnSpPr/>
      </xdr:nvCxnSpPr>
      <xdr:spPr>
        <a:xfrm>
          <a:off x="4766310" y="3583305"/>
          <a:ext cx="4874895" cy="44958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6</xdr:row>
      <xdr:rowOff>200025</xdr:rowOff>
    </xdr:from>
    <xdr:to>
      <xdr:col>66</xdr:col>
      <xdr:colOff>104775</xdr:colOff>
      <xdr:row>6</xdr:row>
      <xdr:rowOff>200025</xdr:rowOff>
    </xdr:to>
    <xdr:sp macro="" textlink="">
      <xdr:nvSpPr>
        <xdr:cNvPr id="3" name="Line 3">
          <a:extLst>
            <a:ext uri="{FF2B5EF4-FFF2-40B4-BE49-F238E27FC236}">
              <a16:creationId xmlns:a16="http://schemas.microsoft.com/office/drawing/2014/main" id="{DD283B87-97B4-4155-A559-2326112E8ECD}"/>
            </a:ext>
          </a:extLst>
        </xdr:cNvPr>
        <xdr:cNvSpPr>
          <a:spLocks noChangeShapeType="1"/>
        </xdr:cNvSpPr>
      </xdr:nvSpPr>
      <xdr:spPr bwMode="auto">
        <a:xfrm>
          <a:off x="6256020" y="1259205"/>
          <a:ext cx="295465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6</xdr:row>
      <xdr:rowOff>200025</xdr:rowOff>
    </xdr:from>
    <xdr:to>
      <xdr:col>66</xdr:col>
      <xdr:colOff>104775</xdr:colOff>
      <xdr:row>6</xdr:row>
      <xdr:rowOff>200025</xdr:rowOff>
    </xdr:to>
    <xdr:sp macro="" textlink="">
      <xdr:nvSpPr>
        <xdr:cNvPr id="9" name="Line 6">
          <a:extLst>
            <a:ext uri="{FF2B5EF4-FFF2-40B4-BE49-F238E27FC236}">
              <a16:creationId xmlns:a16="http://schemas.microsoft.com/office/drawing/2014/main" id="{D0897FBC-2FD8-4E39-9A45-CC84851BDA26}"/>
            </a:ext>
          </a:extLst>
        </xdr:cNvPr>
        <xdr:cNvSpPr>
          <a:spLocks noChangeShapeType="1"/>
        </xdr:cNvSpPr>
      </xdr:nvSpPr>
      <xdr:spPr bwMode="auto">
        <a:xfrm>
          <a:off x="6256020" y="1259205"/>
          <a:ext cx="295465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7620</xdr:colOff>
      <xdr:row>6</xdr:row>
      <xdr:rowOff>200025</xdr:rowOff>
    </xdr:from>
    <xdr:to>
      <xdr:col>66</xdr:col>
      <xdr:colOff>241935</xdr:colOff>
      <xdr:row>6</xdr:row>
      <xdr:rowOff>200025</xdr:rowOff>
    </xdr:to>
    <xdr:sp macro="" textlink="">
      <xdr:nvSpPr>
        <xdr:cNvPr id="8" name="Line 3">
          <a:extLst>
            <a:ext uri="{FF2B5EF4-FFF2-40B4-BE49-F238E27FC236}">
              <a16:creationId xmlns:a16="http://schemas.microsoft.com/office/drawing/2014/main" id="{D5B51EEB-DA61-4EC0-8CC8-3DBE2773930E}"/>
            </a:ext>
          </a:extLst>
        </xdr:cNvPr>
        <xdr:cNvSpPr>
          <a:spLocks noChangeShapeType="1"/>
        </xdr:cNvSpPr>
      </xdr:nvSpPr>
      <xdr:spPr bwMode="auto">
        <a:xfrm>
          <a:off x="6659880" y="1259205"/>
          <a:ext cx="295465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19050</xdr:colOff>
      <xdr:row>21</xdr:row>
      <xdr:rowOff>28575</xdr:rowOff>
    </xdr:from>
    <xdr:to>
      <xdr:col>30</xdr:col>
      <xdr:colOff>104775</xdr:colOff>
      <xdr:row>21</xdr:row>
      <xdr:rowOff>209550</xdr:rowOff>
    </xdr:to>
    <xdr:sp macro="" textlink="">
      <xdr:nvSpPr>
        <xdr:cNvPr id="6" name="AutoShape 34">
          <a:extLst>
            <a:ext uri="{FF2B5EF4-FFF2-40B4-BE49-F238E27FC236}">
              <a16:creationId xmlns:a16="http://schemas.microsoft.com/office/drawing/2014/main" id="{00000000-0008-0000-0300-000006000000}"/>
            </a:ext>
          </a:extLst>
        </xdr:cNvPr>
        <xdr:cNvSpPr>
          <a:spLocks noChangeArrowheads="1"/>
        </xdr:cNvSpPr>
      </xdr:nvSpPr>
      <xdr:spPr bwMode="auto">
        <a:xfrm>
          <a:off x="4305300" y="5048250"/>
          <a:ext cx="352425"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7620</xdr:colOff>
      <xdr:row>20</xdr:row>
      <xdr:rowOff>167640</xdr:rowOff>
    </xdr:from>
    <xdr:to>
      <xdr:col>17</xdr:col>
      <xdr:colOff>1905</xdr:colOff>
      <xdr:row>22</xdr:row>
      <xdr:rowOff>81915</xdr:rowOff>
    </xdr:to>
    <xdr:sp macro="" textlink="">
      <xdr:nvSpPr>
        <xdr:cNvPr id="7" name="AutoShape 34">
          <a:extLst>
            <a:ext uri="{FF2B5EF4-FFF2-40B4-BE49-F238E27FC236}">
              <a16:creationId xmlns:a16="http://schemas.microsoft.com/office/drawing/2014/main" id="{00000000-0008-0000-0300-000007000000}"/>
            </a:ext>
          </a:extLst>
        </xdr:cNvPr>
        <xdr:cNvSpPr>
          <a:spLocks noChangeArrowheads="1"/>
        </xdr:cNvSpPr>
      </xdr:nvSpPr>
      <xdr:spPr bwMode="auto">
        <a:xfrm>
          <a:off x="2377440" y="4914900"/>
          <a:ext cx="382905" cy="3714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0</xdr:colOff>
          <xdr:row>10</xdr:row>
          <xdr:rowOff>22860</xdr:rowOff>
        </xdr:from>
        <xdr:to>
          <xdr:col>7</xdr:col>
          <xdr:colOff>38100</xdr:colOff>
          <xdr:row>10</xdr:row>
          <xdr:rowOff>304800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3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xdr:row>
          <xdr:rowOff>7620</xdr:rowOff>
        </xdr:from>
        <xdr:to>
          <xdr:col>21</xdr:col>
          <xdr:colOff>76200</xdr:colOff>
          <xdr:row>10</xdr:row>
          <xdr:rowOff>312420</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3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xdr:row>
          <xdr:rowOff>160020</xdr:rowOff>
        </xdr:from>
        <xdr:to>
          <xdr:col>4</xdr:col>
          <xdr:colOff>76200</xdr:colOff>
          <xdr:row>25</xdr:row>
          <xdr:rowOff>38100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3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137160</xdr:rowOff>
        </xdr:from>
        <xdr:to>
          <xdr:col>4</xdr:col>
          <xdr:colOff>76200</xdr:colOff>
          <xdr:row>26</xdr:row>
          <xdr:rowOff>38100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3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23</xdr:row>
          <xdr:rowOff>175260</xdr:rowOff>
        </xdr:from>
        <xdr:to>
          <xdr:col>15</xdr:col>
          <xdr:colOff>68580</xdr:colOff>
          <xdr:row>25</xdr:row>
          <xdr:rowOff>45720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3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24</xdr:row>
          <xdr:rowOff>137160</xdr:rowOff>
        </xdr:from>
        <xdr:to>
          <xdr:col>16</xdr:col>
          <xdr:colOff>0</xdr:colOff>
          <xdr:row>26</xdr:row>
          <xdr:rowOff>38100</xdr:rowOff>
        </xdr:to>
        <xdr:sp macro="" textlink="">
          <xdr:nvSpPr>
            <xdr:cNvPr id="55302" name="Check Box 6" hidden="1">
              <a:extLst>
                <a:ext uri="{63B3BB69-23CF-44E3-9099-C40C66FF867C}">
                  <a14:compatExt spid="_x0000_s55302"/>
                </a:ext>
                <a:ext uri="{FF2B5EF4-FFF2-40B4-BE49-F238E27FC236}">
                  <a16:creationId xmlns:a16="http://schemas.microsoft.com/office/drawing/2014/main" id="{00000000-0008-0000-0300-00000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24</xdr:row>
          <xdr:rowOff>137160</xdr:rowOff>
        </xdr:from>
        <xdr:to>
          <xdr:col>20</xdr:col>
          <xdr:colOff>0</xdr:colOff>
          <xdr:row>26</xdr:row>
          <xdr:rowOff>38100</xdr:rowOff>
        </xdr:to>
        <xdr:sp macro="" textlink="">
          <xdr:nvSpPr>
            <xdr:cNvPr id="55303" name="Check Box 7" hidden="1">
              <a:extLst>
                <a:ext uri="{63B3BB69-23CF-44E3-9099-C40C66FF867C}">
                  <a14:compatExt spid="_x0000_s55303"/>
                </a:ext>
                <a:ext uri="{FF2B5EF4-FFF2-40B4-BE49-F238E27FC236}">
                  <a16:creationId xmlns:a16="http://schemas.microsoft.com/office/drawing/2014/main" id="{00000000-0008-0000-0300-00000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24</xdr:row>
          <xdr:rowOff>137160</xdr:rowOff>
        </xdr:from>
        <xdr:to>
          <xdr:col>24</xdr:col>
          <xdr:colOff>0</xdr:colOff>
          <xdr:row>26</xdr:row>
          <xdr:rowOff>38100</xdr:rowOff>
        </xdr:to>
        <xdr:sp macro="" textlink="">
          <xdr:nvSpPr>
            <xdr:cNvPr id="55304" name="Check Box 8" hidden="1">
              <a:extLst>
                <a:ext uri="{63B3BB69-23CF-44E3-9099-C40C66FF867C}">
                  <a14:compatExt spid="_x0000_s55304"/>
                </a:ext>
                <a:ext uri="{FF2B5EF4-FFF2-40B4-BE49-F238E27FC236}">
                  <a16:creationId xmlns:a16="http://schemas.microsoft.com/office/drawing/2014/main" id="{00000000-0008-0000-0300-00000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20</xdr:row>
      <xdr:rowOff>30480</xdr:rowOff>
    </xdr:from>
    <xdr:to>
      <xdr:col>12</xdr:col>
      <xdr:colOff>106680</xdr:colOff>
      <xdr:row>22</xdr:row>
      <xdr:rowOff>205740</xdr:rowOff>
    </xdr:to>
    <xdr:cxnSp macro="">
      <xdr:nvCxnSpPr>
        <xdr:cNvPr id="8" name="直線コネクタ 7">
          <a:extLst>
            <a:ext uri="{FF2B5EF4-FFF2-40B4-BE49-F238E27FC236}">
              <a16:creationId xmlns:a16="http://schemas.microsoft.com/office/drawing/2014/main" id="{9DD8CCDC-8460-4C57-B437-6CA55D1F04C9}"/>
            </a:ext>
          </a:extLst>
        </xdr:cNvPr>
        <xdr:cNvCxnSpPr/>
      </xdr:nvCxnSpPr>
      <xdr:spPr>
        <a:xfrm>
          <a:off x="815340" y="4777740"/>
          <a:ext cx="1402080" cy="63246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6</xdr:row>
      <xdr:rowOff>200025</xdr:rowOff>
    </xdr:from>
    <xdr:to>
      <xdr:col>66</xdr:col>
      <xdr:colOff>104775</xdr:colOff>
      <xdr:row>6</xdr:row>
      <xdr:rowOff>200025</xdr:rowOff>
    </xdr:to>
    <xdr:sp macro="" textlink="">
      <xdr:nvSpPr>
        <xdr:cNvPr id="11" name="Line 3">
          <a:extLst>
            <a:ext uri="{FF2B5EF4-FFF2-40B4-BE49-F238E27FC236}">
              <a16:creationId xmlns:a16="http://schemas.microsoft.com/office/drawing/2014/main" id="{93E5ADED-27C2-4BCB-B8F6-3497E3920918}"/>
            </a:ext>
          </a:extLst>
        </xdr:cNvPr>
        <xdr:cNvSpPr>
          <a:spLocks noChangeShapeType="1"/>
        </xdr:cNvSpPr>
      </xdr:nvSpPr>
      <xdr:spPr bwMode="auto">
        <a:xfrm>
          <a:off x="6522720" y="1259205"/>
          <a:ext cx="295465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6</xdr:row>
      <xdr:rowOff>200025</xdr:rowOff>
    </xdr:from>
    <xdr:to>
      <xdr:col>66</xdr:col>
      <xdr:colOff>104775</xdr:colOff>
      <xdr:row>6</xdr:row>
      <xdr:rowOff>200025</xdr:rowOff>
    </xdr:to>
    <xdr:sp macro="" textlink="">
      <xdr:nvSpPr>
        <xdr:cNvPr id="12" name="Line 6">
          <a:extLst>
            <a:ext uri="{FF2B5EF4-FFF2-40B4-BE49-F238E27FC236}">
              <a16:creationId xmlns:a16="http://schemas.microsoft.com/office/drawing/2014/main" id="{1034D855-9862-4958-82C0-CA51A81ECE60}"/>
            </a:ext>
          </a:extLst>
        </xdr:cNvPr>
        <xdr:cNvSpPr>
          <a:spLocks noChangeShapeType="1"/>
        </xdr:cNvSpPr>
      </xdr:nvSpPr>
      <xdr:spPr bwMode="auto">
        <a:xfrm>
          <a:off x="6522720" y="1259205"/>
          <a:ext cx="295465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r>
            <a:rPr lang="en-US" altLang="ja-JP"/>
            <a:t>.</a:t>
          </a:r>
          <a:endParaRPr lang="ja-JP" altLang="en-US"/>
        </a:p>
      </xdr:txBody>
    </xdr:sp>
    <xdr:clientData/>
  </xdr:twoCellAnchor>
  <xdr:twoCellAnchor>
    <xdr:from>
      <xdr:col>44</xdr:col>
      <xdr:colOff>0</xdr:colOff>
      <xdr:row>6</xdr:row>
      <xdr:rowOff>200025</xdr:rowOff>
    </xdr:from>
    <xdr:to>
      <xdr:col>66</xdr:col>
      <xdr:colOff>104775</xdr:colOff>
      <xdr:row>6</xdr:row>
      <xdr:rowOff>200025</xdr:rowOff>
    </xdr:to>
    <xdr:sp macro="" textlink="">
      <xdr:nvSpPr>
        <xdr:cNvPr id="13" name="Line 3">
          <a:extLst>
            <a:ext uri="{FF2B5EF4-FFF2-40B4-BE49-F238E27FC236}">
              <a16:creationId xmlns:a16="http://schemas.microsoft.com/office/drawing/2014/main" id="{EA96D678-3ADF-41E9-836C-CFFABDDF065A}"/>
            </a:ext>
          </a:extLst>
        </xdr:cNvPr>
        <xdr:cNvSpPr>
          <a:spLocks noChangeShapeType="1"/>
        </xdr:cNvSpPr>
      </xdr:nvSpPr>
      <xdr:spPr bwMode="auto">
        <a:xfrm>
          <a:off x="6522720" y="1259205"/>
          <a:ext cx="295465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6</xdr:row>
      <xdr:rowOff>200025</xdr:rowOff>
    </xdr:from>
    <xdr:to>
      <xdr:col>66</xdr:col>
      <xdr:colOff>104775</xdr:colOff>
      <xdr:row>6</xdr:row>
      <xdr:rowOff>200025</xdr:rowOff>
    </xdr:to>
    <xdr:sp macro="" textlink="">
      <xdr:nvSpPr>
        <xdr:cNvPr id="14" name="Line 6">
          <a:extLst>
            <a:ext uri="{FF2B5EF4-FFF2-40B4-BE49-F238E27FC236}">
              <a16:creationId xmlns:a16="http://schemas.microsoft.com/office/drawing/2014/main" id="{CED268B9-5B5D-41B4-8242-EE92A8D70D95}"/>
            </a:ext>
          </a:extLst>
        </xdr:cNvPr>
        <xdr:cNvSpPr>
          <a:spLocks noChangeShapeType="1"/>
        </xdr:cNvSpPr>
      </xdr:nvSpPr>
      <xdr:spPr bwMode="auto">
        <a:xfrm>
          <a:off x="6522720" y="1259205"/>
          <a:ext cx="295465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7620</xdr:colOff>
      <xdr:row>6</xdr:row>
      <xdr:rowOff>200025</xdr:rowOff>
    </xdr:from>
    <xdr:to>
      <xdr:col>66</xdr:col>
      <xdr:colOff>241935</xdr:colOff>
      <xdr:row>6</xdr:row>
      <xdr:rowOff>200025</xdr:rowOff>
    </xdr:to>
    <xdr:sp macro="" textlink="">
      <xdr:nvSpPr>
        <xdr:cNvPr id="15" name="Line 3">
          <a:extLst>
            <a:ext uri="{FF2B5EF4-FFF2-40B4-BE49-F238E27FC236}">
              <a16:creationId xmlns:a16="http://schemas.microsoft.com/office/drawing/2014/main" id="{C6B1AAA9-AA87-4828-901B-8C684F45B2DF}"/>
            </a:ext>
          </a:extLst>
        </xdr:cNvPr>
        <xdr:cNvSpPr>
          <a:spLocks noChangeShapeType="1"/>
        </xdr:cNvSpPr>
      </xdr:nvSpPr>
      <xdr:spPr bwMode="auto">
        <a:xfrm>
          <a:off x="6659880" y="1259205"/>
          <a:ext cx="295465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12" Type="http://schemas.openxmlformats.org/officeDocument/2006/relationships/comments" Target="../comments3.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DC61"/>
  <sheetViews>
    <sheetView showGridLines="0" tabSelected="1" view="pageBreakPreview" topLeftCell="A48" zoomScaleNormal="100" zoomScaleSheetLayoutView="100" workbookViewId="0">
      <selection activeCell="AL43" sqref="AL43:AV43"/>
    </sheetView>
  </sheetViews>
  <sheetFormatPr defaultColWidth="1.69921875" defaultRowHeight="10.8"/>
  <cols>
    <col min="1" max="1" width="9" style="1" customWidth="1"/>
    <col min="2" max="2" width="1.69921875" style="1"/>
    <col min="3" max="3" width="5.19921875" style="1" bestFit="1" customWidth="1"/>
    <col min="4" max="66" width="1.69921875" style="1"/>
    <col min="67" max="67" width="3.19921875" style="1" customWidth="1"/>
    <col min="68" max="68" width="4.59765625" style="1" customWidth="1"/>
    <col min="69" max="70" width="5" style="1" customWidth="1"/>
    <col min="71" max="73" width="4.19921875" style="1" customWidth="1"/>
    <col min="74" max="74" width="8.59765625" style="1" customWidth="1"/>
    <col min="75" max="75" width="55.09765625" style="113" customWidth="1"/>
    <col min="76" max="76" width="8.59765625" style="86" customWidth="1"/>
    <col min="77" max="77" width="55.09765625" style="105" customWidth="1"/>
    <col min="78" max="16384" width="1.69921875" style="1"/>
  </cols>
  <sheetData>
    <row r="1" spans="1:77" ht="27.75" customHeight="1">
      <c r="A1" s="156" t="s">
        <v>390</v>
      </c>
      <c r="Q1" s="159"/>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X1" s="86" t="e">
        <f>SUM(BX6:BX51)</f>
        <v>#REF!</v>
      </c>
    </row>
    <row r="2" spans="1:77" ht="9.75" customHeight="1">
      <c r="A2" s="198" t="s">
        <v>392</v>
      </c>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row>
    <row r="3" spans="1:77" ht="6.75" customHeight="1">
      <c r="A3" s="199"/>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row>
    <row r="4" spans="1:77" ht="13.5" customHeight="1">
      <c r="A4" s="483"/>
      <c r="B4" s="483"/>
      <c r="C4" s="483"/>
      <c r="D4" s="483"/>
      <c r="E4" s="483"/>
      <c r="F4" s="483"/>
      <c r="G4" s="483"/>
      <c r="H4" s="483"/>
      <c r="I4" s="483"/>
      <c r="J4" s="483"/>
      <c r="K4" s="483"/>
      <c r="L4" s="483"/>
      <c r="M4" s="483"/>
      <c r="N4" s="483"/>
      <c r="O4" s="483"/>
      <c r="P4" s="483"/>
      <c r="Q4" s="483"/>
      <c r="R4" s="483"/>
      <c r="S4" s="483"/>
      <c r="T4" s="483"/>
      <c r="U4" s="483"/>
      <c r="V4" s="483"/>
      <c r="W4" s="483"/>
      <c r="X4" s="483"/>
      <c r="Y4" s="483"/>
      <c r="Z4" s="483"/>
      <c r="AA4" s="483"/>
      <c r="AB4" s="483"/>
      <c r="AC4" s="483"/>
      <c r="AR4" s="75"/>
      <c r="AS4" s="75"/>
      <c r="AT4" s="75"/>
      <c r="AU4" s="75"/>
      <c r="AV4" s="75"/>
      <c r="AW4" s="75"/>
      <c r="AX4" s="75"/>
      <c r="AY4" s="75"/>
      <c r="AZ4" s="75"/>
      <c r="BA4" s="75"/>
      <c r="BB4" s="75"/>
      <c r="BC4" s="75"/>
      <c r="BD4" s="75"/>
      <c r="BE4" s="75"/>
      <c r="BF4" s="75"/>
      <c r="BG4" s="75"/>
      <c r="BH4" s="75"/>
      <c r="BI4" s="75"/>
      <c r="BJ4" s="75"/>
      <c r="BK4" s="75"/>
      <c r="BL4" s="75"/>
      <c r="BM4" s="75"/>
      <c r="BN4" s="75"/>
      <c r="BO4" s="75"/>
      <c r="BV4" s="572" t="s">
        <v>283</v>
      </c>
      <c r="BW4" s="573" t="s">
        <v>284</v>
      </c>
      <c r="BX4" s="572" t="s">
        <v>277</v>
      </c>
      <c r="BY4" s="600" t="s">
        <v>278</v>
      </c>
    </row>
    <row r="5" spans="1:77" ht="13.5" customHeight="1" thickBot="1">
      <c r="A5" s="484"/>
      <c r="B5" s="484"/>
      <c r="C5" s="484"/>
      <c r="D5" s="484"/>
      <c r="E5" s="484"/>
      <c r="F5" s="484"/>
      <c r="G5" s="484"/>
      <c r="H5" s="484"/>
      <c r="I5" s="484"/>
      <c r="J5" s="484"/>
      <c r="K5" s="484"/>
      <c r="L5" s="484"/>
      <c r="M5" s="484"/>
      <c r="N5" s="484"/>
      <c r="O5" s="484"/>
      <c r="P5" s="484"/>
      <c r="Q5" s="484"/>
      <c r="R5" s="484"/>
      <c r="S5" s="484"/>
      <c r="T5" s="484"/>
      <c r="U5" s="484"/>
      <c r="V5" s="484"/>
      <c r="W5" s="484"/>
      <c r="X5" s="484"/>
      <c r="Y5" s="484"/>
      <c r="Z5" s="484"/>
      <c r="AA5" s="484"/>
      <c r="AB5" s="484"/>
      <c r="AC5" s="484"/>
      <c r="AD5" s="3"/>
      <c r="AE5" s="200"/>
      <c r="AF5" s="200"/>
      <c r="AG5" s="200"/>
      <c r="AH5" s="200"/>
      <c r="AI5" s="200"/>
      <c r="AJ5" s="201"/>
      <c r="AK5" s="201"/>
      <c r="AL5" s="201"/>
      <c r="AM5" s="201"/>
      <c r="AN5" s="201"/>
      <c r="AO5" s="201"/>
      <c r="AP5" s="201"/>
      <c r="AQ5" s="201"/>
      <c r="AS5" s="390"/>
      <c r="AT5" s="390"/>
      <c r="AU5" s="390"/>
      <c r="AV5" s="390"/>
      <c r="AW5" s="390"/>
      <c r="AX5" s="390"/>
      <c r="AY5" s="474"/>
      <c r="AZ5" s="474"/>
      <c r="BA5" s="474"/>
      <c r="BB5" s="474"/>
      <c r="BC5" s="474"/>
      <c r="BD5" s="474"/>
      <c r="BE5" s="474"/>
      <c r="BF5" s="474"/>
      <c r="BG5" s="474"/>
      <c r="BH5" s="474"/>
      <c r="BI5" s="474"/>
      <c r="BJ5" s="474"/>
      <c r="BK5" s="474"/>
      <c r="BL5" s="474"/>
      <c r="BM5" s="474"/>
      <c r="BN5" s="474"/>
      <c r="BO5" s="474"/>
      <c r="BV5" s="572"/>
      <c r="BW5" s="573"/>
      <c r="BX5" s="572"/>
      <c r="BY5" s="600"/>
    </row>
    <row r="6" spans="1:77" ht="13.5" customHeight="1">
      <c r="A6" s="475" t="s">
        <v>0</v>
      </c>
      <c r="B6" s="476"/>
      <c r="C6" s="476"/>
      <c r="D6" s="476"/>
      <c r="E6" s="476"/>
      <c r="F6" s="476"/>
      <c r="G6" s="476"/>
      <c r="H6" s="476"/>
      <c r="I6" s="476" t="s">
        <v>1</v>
      </c>
      <c r="J6" s="476"/>
      <c r="K6" s="476"/>
      <c r="L6" s="476"/>
      <c r="M6" s="476"/>
      <c r="N6" s="479"/>
      <c r="O6" s="479"/>
      <c r="P6" s="479"/>
      <c r="Q6" s="479"/>
      <c r="R6" s="479"/>
      <c r="S6" s="479"/>
      <c r="T6" s="479"/>
      <c r="U6" s="479"/>
      <c r="V6" s="479"/>
      <c r="W6" s="479"/>
      <c r="X6" s="479"/>
      <c r="Y6" s="479"/>
      <c r="Z6" s="479"/>
      <c r="AA6" s="479"/>
      <c r="AB6" s="479"/>
      <c r="AC6" s="480"/>
      <c r="AD6" s="4"/>
      <c r="AE6" s="200"/>
      <c r="AF6" s="200"/>
      <c r="AG6" s="200"/>
      <c r="AH6" s="200"/>
      <c r="AI6" s="200"/>
      <c r="AJ6" s="201"/>
      <c r="AK6" s="201"/>
      <c r="AL6" s="201"/>
      <c r="AM6" s="201"/>
      <c r="AN6" s="201"/>
      <c r="AO6" s="201"/>
      <c r="AP6" s="201"/>
      <c r="AQ6" s="201"/>
      <c r="AR6" s="2"/>
      <c r="AS6" s="390" t="s">
        <v>2</v>
      </c>
      <c r="AT6" s="390"/>
      <c r="AU6" s="390"/>
      <c r="AV6" s="390"/>
      <c r="AW6" s="390"/>
      <c r="AX6" s="390"/>
      <c r="AY6" s="485"/>
      <c r="AZ6" s="485"/>
      <c r="BA6" s="485"/>
      <c r="BB6" s="485"/>
      <c r="BC6" s="485"/>
      <c r="BD6" s="485"/>
      <c r="BE6" s="485"/>
      <c r="BF6" s="485"/>
      <c r="BG6" s="485"/>
      <c r="BH6" s="485"/>
      <c r="BI6" s="485"/>
      <c r="BJ6" s="485"/>
      <c r="BK6" s="485"/>
      <c r="BL6" s="485"/>
      <c r="BM6" s="485"/>
      <c r="BN6" s="485"/>
      <c r="BO6" s="485"/>
      <c r="BX6" s="174">
        <f>IF(OR(N6="",AJ5="",AY5="",AJ6="",AY6="",AU7="",BH7=""),1,0)</f>
        <v>1</v>
      </c>
      <c r="BY6" s="175" t="str">
        <f>IF(BX6=1,"左の項目に入力漏れがあります","")</f>
        <v>左の項目に入力漏れがあります</v>
      </c>
    </row>
    <row r="7" spans="1:77" ht="18" customHeight="1" thickBot="1">
      <c r="A7" s="477"/>
      <c r="B7" s="478"/>
      <c r="C7" s="478"/>
      <c r="D7" s="478"/>
      <c r="E7" s="478"/>
      <c r="F7" s="478"/>
      <c r="G7" s="478"/>
      <c r="H7" s="478"/>
      <c r="I7" s="478"/>
      <c r="J7" s="478"/>
      <c r="K7" s="478"/>
      <c r="L7" s="478"/>
      <c r="M7" s="478"/>
      <c r="N7" s="481"/>
      <c r="O7" s="481"/>
      <c r="P7" s="481"/>
      <c r="Q7" s="481"/>
      <c r="R7" s="481"/>
      <c r="S7" s="481"/>
      <c r="T7" s="481"/>
      <c r="U7" s="481"/>
      <c r="V7" s="481"/>
      <c r="W7" s="481"/>
      <c r="X7" s="481"/>
      <c r="Y7" s="481"/>
      <c r="Z7" s="481"/>
      <c r="AA7" s="481"/>
      <c r="AB7" s="481"/>
      <c r="AC7" s="482"/>
      <c r="AQ7" s="486"/>
      <c r="AR7" s="486"/>
      <c r="AS7" s="487" t="s">
        <v>3</v>
      </c>
      <c r="AT7" s="487"/>
      <c r="AU7" s="373"/>
      <c r="AV7" s="373"/>
      <c r="AW7" s="373"/>
      <c r="AX7" s="373"/>
      <c r="AY7" s="373"/>
      <c r="AZ7" s="373"/>
      <c r="BA7" s="373"/>
      <c r="BB7" s="373"/>
      <c r="BC7" s="373"/>
      <c r="BD7" s="373"/>
      <c r="BE7" s="488" t="s">
        <v>275</v>
      </c>
      <c r="BF7" s="488"/>
      <c r="BG7" s="488"/>
      <c r="BH7" s="489"/>
      <c r="BI7" s="490"/>
      <c r="BJ7" s="490"/>
      <c r="BK7" s="490"/>
      <c r="BL7" s="490"/>
      <c r="BM7" s="490"/>
      <c r="BN7" s="490"/>
      <c r="BO7" s="490"/>
      <c r="BX7" s="174"/>
      <c r="BY7" s="175"/>
    </row>
    <row r="8" spans="1:77" ht="27.75" customHeight="1">
      <c r="A8" s="413" t="s">
        <v>4</v>
      </c>
      <c r="B8" s="414"/>
      <c r="C8" s="414"/>
      <c r="D8" s="414"/>
      <c r="E8" s="415"/>
      <c r="F8" s="416" ph="1"/>
      <c r="G8" s="417" ph="1"/>
      <c r="H8" s="417" ph="1"/>
      <c r="I8" s="417" ph="1"/>
      <c r="J8" s="417" ph="1"/>
      <c r="K8" s="417" ph="1"/>
      <c r="L8" s="417" ph="1"/>
      <c r="M8" s="417" ph="1"/>
      <c r="N8" s="417" ph="1"/>
      <c r="O8" s="417" ph="1"/>
      <c r="P8" s="417" ph="1"/>
      <c r="Q8" s="417" ph="1"/>
      <c r="R8" s="417" ph="1"/>
      <c r="S8" s="417" ph="1"/>
      <c r="T8" s="417" ph="1"/>
      <c r="U8" s="417" ph="1"/>
      <c r="V8" s="417" ph="1"/>
      <c r="W8" s="418" ph="1"/>
      <c r="X8" s="419" t="s">
        <v>200</v>
      </c>
      <c r="Y8" s="414"/>
      <c r="Z8" s="414"/>
      <c r="AA8" s="414"/>
      <c r="AB8" s="414"/>
      <c r="AC8" s="415"/>
      <c r="AD8" s="420" ph="1"/>
      <c r="AE8" s="421" ph="1"/>
      <c r="AF8" s="421" ph="1"/>
      <c r="AG8" s="421" ph="1"/>
      <c r="AH8" s="421" ph="1"/>
      <c r="AI8" s="421" ph="1"/>
      <c r="AJ8" s="421" ph="1"/>
      <c r="AK8" s="421" ph="1"/>
      <c r="AL8" s="421" ph="1"/>
      <c r="AM8" s="421" ph="1"/>
      <c r="AN8" s="421" ph="1"/>
      <c r="AO8" s="421" ph="1"/>
      <c r="AP8" s="422" ph="1"/>
      <c r="AQ8" s="196" t="s">
        <v>201</v>
      </c>
      <c r="AR8" s="196"/>
      <c r="AS8" s="196"/>
      <c r="AT8" s="196"/>
      <c r="AU8" s="508"/>
      <c r="AV8" s="509"/>
      <c r="AW8" s="509"/>
      <c r="AX8" s="509"/>
      <c r="AY8" s="509"/>
      <c r="AZ8" s="509"/>
      <c r="BA8" s="509"/>
      <c r="BB8" s="509"/>
      <c r="BC8" s="509"/>
      <c r="BD8" s="509"/>
      <c r="BE8" s="509"/>
      <c r="BF8" s="509"/>
      <c r="BG8" s="509"/>
      <c r="BH8" s="509"/>
      <c r="BI8" s="509"/>
      <c r="BJ8" s="509"/>
      <c r="BK8" s="509"/>
      <c r="BL8" s="509"/>
      <c r="BM8" s="509"/>
      <c r="BN8" s="516" ph="1"/>
      <c r="BO8" s="517"/>
      <c r="BX8" s="100">
        <f>IF(OR(F8="",AD8="",AU8="",BN8=""),1,0)</f>
        <v>1</v>
      </c>
      <c r="BY8" s="106" t="str">
        <f>IF(BX8=1,"左の項目に入力漏れがあります","")</f>
        <v>左の項目に入力漏れがあります</v>
      </c>
    </row>
    <row r="9" spans="1:77" ht="15.75" customHeight="1">
      <c r="A9" s="423" t="s">
        <v>5</v>
      </c>
      <c r="B9" s="424"/>
      <c r="C9" s="424"/>
      <c r="D9" s="424"/>
      <c r="E9" s="425"/>
      <c r="F9" s="590" t="s">
        <v>175</v>
      </c>
      <c r="G9" s="591"/>
      <c r="H9" s="591"/>
      <c r="I9" s="591"/>
      <c r="J9" s="591"/>
      <c r="K9" s="591"/>
      <c r="L9" s="591"/>
      <c r="M9" s="591"/>
      <c r="N9" s="591"/>
      <c r="O9" s="591"/>
      <c r="P9" s="591"/>
      <c r="Q9" s="591"/>
      <c r="R9" s="591"/>
      <c r="S9" s="591"/>
      <c r="T9" s="591"/>
      <c r="U9" s="591"/>
      <c r="V9" s="591"/>
      <c r="W9" s="592"/>
      <c r="X9" s="593" t="s">
        <v>276</v>
      </c>
      <c r="Y9" s="591"/>
      <c r="Z9" s="591"/>
      <c r="AA9" s="591"/>
      <c r="AB9" s="591"/>
      <c r="AC9" s="591"/>
      <c r="AD9" s="591"/>
      <c r="AE9" s="591"/>
      <c r="AF9" s="591"/>
      <c r="AG9" s="591"/>
      <c r="AH9" s="591"/>
      <c r="AI9" s="591"/>
      <c r="AJ9" s="591"/>
      <c r="AK9" s="591"/>
      <c r="AL9" s="591"/>
      <c r="AM9" s="591"/>
      <c r="AN9" s="591"/>
      <c r="AO9" s="591"/>
      <c r="AP9" s="594"/>
      <c r="AQ9" s="527"/>
      <c r="AR9" s="527"/>
      <c r="AS9" s="527"/>
      <c r="AT9" s="527"/>
      <c r="AU9" s="518" t="s">
        <v>199</v>
      </c>
      <c r="AV9" s="519"/>
      <c r="AW9" s="519"/>
      <c r="AX9" s="519"/>
      <c r="AY9" s="521" ph="1"/>
      <c r="AZ9" s="522" ph="1"/>
      <c r="BA9" s="522" ph="1"/>
      <c r="BB9" s="522" ph="1"/>
      <c r="BC9" s="522" ph="1"/>
      <c r="BD9" s="522" ph="1"/>
      <c r="BE9" s="522" ph="1"/>
      <c r="BF9" s="522" ph="1"/>
      <c r="BG9" s="522" ph="1"/>
      <c r="BH9" s="522" ph="1"/>
      <c r="BI9" s="522" ph="1"/>
      <c r="BJ9" s="522" ph="1"/>
      <c r="BK9" s="522" ph="1"/>
      <c r="BL9" s="522" ph="1"/>
      <c r="BM9" s="522" ph="1"/>
      <c r="BN9" s="522" ph="1"/>
      <c r="BO9" s="523" ph="1"/>
    </row>
    <row r="10" spans="1:77" ht="37.5" customHeight="1">
      <c r="A10" s="426"/>
      <c r="B10" s="427"/>
      <c r="C10" s="427"/>
      <c r="D10" s="427"/>
      <c r="E10" s="428"/>
      <c r="F10" s="595"/>
      <c r="G10" s="596"/>
      <c r="H10" s="596"/>
      <c r="I10" s="596"/>
      <c r="J10" s="596"/>
      <c r="K10" s="596"/>
      <c r="L10" s="596"/>
      <c r="M10" s="596"/>
      <c r="N10" s="596"/>
      <c r="O10" s="596"/>
      <c r="P10" s="596"/>
      <c r="Q10" s="596"/>
      <c r="R10" s="596"/>
      <c r="S10" s="596"/>
      <c r="T10" s="596"/>
      <c r="U10" s="596"/>
      <c r="V10" s="596"/>
      <c r="W10" s="597"/>
      <c r="X10" s="598"/>
      <c r="Y10" s="596"/>
      <c r="Z10" s="596"/>
      <c r="AA10" s="596"/>
      <c r="AB10" s="596"/>
      <c r="AC10" s="596"/>
      <c r="AD10" s="596"/>
      <c r="AE10" s="596"/>
      <c r="AF10" s="596"/>
      <c r="AG10" s="596"/>
      <c r="AH10" s="596"/>
      <c r="AI10" s="596"/>
      <c r="AJ10" s="596"/>
      <c r="AK10" s="596"/>
      <c r="AL10" s="596"/>
      <c r="AM10" s="596"/>
      <c r="AN10" s="596"/>
      <c r="AO10" s="596"/>
      <c r="AP10" s="599"/>
      <c r="AQ10" s="464"/>
      <c r="AR10" s="464"/>
      <c r="AS10" s="464"/>
      <c r="AT10" s="464"/>
      <c r="AU10" s="520"/>
      <c r="AV10" s="504"/>
      <c r="AW10" s="504"/>
      <c r="AX10" s="504"/>
      <c r="AY10" s="524" ph="1"/>
      <c r="AZ10" s="525" ph="1"/>
      <c r="BA10" s="525" ph="1"/>
      <c r="BB10" s="525" ph="1"/>
      <c r="BC10" s="525" ph="1"/>
      <c r="BD10" s="525" ph="1"/>
      <c r="BE10" s="525" ph="1"/>
      <c r="BF10" s="525" ph="1"/>
      <c r="BG10" s="525" ph="1"/>
      <c r="BH10" s="525" ph="1"/>
      <c r="BI10" s="525" ph="1"/>
      <c r="BJ10" s="525" ph="1"/>
      <c r="BK10" s="525" ph="1"/>
      <c r="BL10" s="525" ph="1"/>
      <c r="BM10" s="525" ph="1"/>
      <c r="BN10" s="525" ph="1"/>
      <c r="BO10" s="526" ph="1"/>
      <c r="BX10" s="100">
        <f>IF(OR(X10="",AY9=""),1,0)</f>
        <v>1</v>
      </c>
      <c r="BY10" s="106" t="str">
        <f>IF(BX10=1,"左の項目に入力漏れがあります","")</f>
        <v>左の項目に入力漏れがあります</v>
      </c>
    </row>
    <row r="11" spans="1:77" ht="25.5" customHeight="1">
      <c r="A11" s="429" t="s">
        <v>189</v>
      </c>
      <c r="B11" s="430"/>
      <c r="C11" s="430"/>
      <c r="D11" s="430"/>
      <c r="E11" s="431"/>
      <c r="F11" s="497"/>
      <c r="G11" s="498"/>
      <c r="H11" s="499" t="s">
        <v>218</v>
      </c>
      <c r="I11" s="499"/>
      <c r="J11" s="499"/>
      <c r="K11" s="499"/>
      <c r="L11" s="499"/>
      <c r="M11" s="499"/>
      <c r="N11" s="499"/>
      <c r="O11" s="499"/>
      <c r="P11" s="499"/>
      <c r="Q11" s="499"/>
      <c r="R11" s="499"/>
      <c r="S11" s="499"/>
      <c r="T11" s="498"/>
      <c r="U11" s="498"/>
      <c r="V11" s="500" t="s">
        <v>179</v>
      </c>
      <c r="W11" s="500"/>
      <c r="X11" s="500"/>
      <c r="Y11" s="500"/>
      <c r="Z11" s="500"/>
      <c r="AA11" s="500"/>
      <c r="AB11" s="500"/>
      <c r="AC11" s="500"/>
      <c r="AD11" s="500"/>
      <c r="AE11" s="500"/>
      <c r="AF11" s="500"/>
      <c r="AG11" s="500"/>
      <c r="AH11" s="500"/>
      <c r="AI11" s="501"/>
      <c r="AJ11" s="432" t="s">
        <v>204</v>
      </c>
      <c r="AK11" s="433"/>
      <c r="AL11" s="433"/>
      <c r="AM11" s="433"/>
      <c r="AN11" s="433"/>
      <c r="AO11" s="433"/>
      <c r="AP11" s="433"/>
      <c r="AQ11" s="601"/>
      <c r="AR11" s="602"/>
      <c r="AS11" s="602"/>
      <c r="AT11" s="602"/>
      <c r="AU11" s="602"/>
      <c r="AV11" s="602"/>
      <c r="AW11" s="602"/>
      <c r="AX11" s="602"/>
      <c r="AY11" s="602"/>
      <c r="AZ11" s="602"/>
      <c r="BA11" s="602"/>
      <c r="BB11" s="602"/>
      <c r="BC11" s="602"/>
      <c r="BD11" s="602"/>
      <c r="BE11" s="602"/>
      <c r="BF11" s="602"/>
      <c r="BG11" s="602"/>
      <c r="BH11" s="602"/>
      <c r="BI11" s="602"/>
      <c r="BJ11" s="602"/>
      <c r="BK11" s="602"/>
      <c r="BL11" s="602"/>
      <c r="BM11" s="602"/>
      <c r="BN11" s="602"/>
      <c r="BO11" s="603"/>
      <c r="BQ11" s="89" t="b">
        <v>1</v>
      </c>
      <c r="BR11" s="89" t="b">
        <v>1</v>
      </c>
      <c r="BS11" s="104">
        <f>IF(AND(BQ11=TRUE,BR11=TRUE),1,0)</f>
        <v>1</v>
      </c>
      <c r="BT11" s="89">
        <f>LEN(F12)</f>
        <v>6</v>
      </c>
      <c r="BX11" s="100">
        <f>IF(OR(AND(BQ11=FALSE,BR11=FALSE),AQ11=""),1,0)</f>
        <v>1</v>
      </c>
      <c r="BY11" s="106" t="str">
        <f>IF(BX11=1,"左の項目に入力漏れがあります","")</f>
        <v>左の項目に入力漏れがあります</v>
      </c>
    </row>
    <row r="12" spans="1:77" ht="23.25" customHeight="1">
      <c r="A12" s="434" t="s">
        <v>6</v>
      </c>
      <c r="B12" s="435"/>
      <c r="C12" s="435"/>
      <c r="D12" s="435"/>
      <c r="E12" s="436"/>
      <c r="F12" s="470" t="s">
        <v>340</v>
      </c>
      <c r="G12" s="471"/>
      <c r="H12" s="471"/>
      <c r="I12" s="471"/>
      <c r="J12" s="471"/>
      <c r="K12" s="471"/>
      <c r="L12" s="471"/>
      <c r="M12" s="471"/>
      <c r="N12" s="471"/>
      <c r="O12" s="471"/>
      <c r="P12" s="471"/>
      <c r="Q12" s="471"/>
      <c r="R12" s="471"/>
      <c r="S12" s="471"/>
      <c r="T12" s="492" t="s">
        <v>193</v>
      </c>
      <c r="U12" s="492"/>
      <c r="V12" s="492"/>
      <c r="W12" s="492"/>
      <c r="X12" s="492"/>
      <c r="Y12" s="492"/>
      <c r="Z12" s="492"/>
      <c r="AA12" s="495"/>
      <c r="AB12" s="495"/>
      <c r="AC12" s="495"/>
      <c r="AD12" s="495"/>
      <c r="AE12" s="495"/>
      <c r="AF12" s="495"/>
      <c r="AG12" s="495"/>
      <c r="AH12" s="495"/>
      <c r="AI12" s="496"/>
      <c r="AJ12" s="515" t="s">
        <v>7</v>
      </c>
      <c r="AK12" s="515"/>
      <c r="AL12" s="515"/>
      <c r="AM12" s="502" t="s">
        <v>187</v>
      </c>
      <c r="AN12" s="503"/>
      <c r="AO12" s="503"/>
      <c r="AP12" s="503"/>
      <c r="AQ12" s="503"/>
      <c r="AR12" s="503"/>
      <c r="AS12" s="503"/>
      <c r="AT12" s="503"/>
      <c r="AU12" s="503"/>
      <c r="AV12" s="503"/>
      <c r="AW12" s="503"/>
      <c r="AX12" s="503"/>
      <c r="AY12" s="503"/>
      <c r="AZ12" s="503"/>
      <c r="BA12" s="503"/>
      <c r="BB12" s="503"/>
      <c r="BC12" s="503"/>
      <c r="BD12" s="503"/>
      <c r="BE12" s="503"/>
      <c r="BF12" s="515" t="s">
        <v>220</v>
      </c>
      <c r="BG12" s="528"/>
      <c r="BH12" s="528"/>
      <c r="BI12" s="528"/>
      <c r="BJ12" s="502"/>
      <c r="BK12" s="515" t="s">
        <v>188</v>
      </c>
      <c r="BL12" s="528"/>
      <c r="BM12" s="528"/>
      <c r="BN12" s="528"/>
      <c r="BO12" s="529"/>
      <c r="BP12" s="120" t="s">
        <v>293</v>
      </c>
      <c r="BX12" s="100">
        <f>IF(OR(F12="",AND(BQ11=TRUE,BF13=""),AND(BR11=TRUE,BK13="")),1,0)</f>
        <v>1</v>
      </c>
      <c r="BY12" s="106" t="str">
        <f>IF(BX12=1,"左の項目に入力漏れがあります","")</f>
        <v>左の項目に入力漏れがあります</v>
      </c>
    </row>
    <row r="13" spans="1:77" ht="23.25" customHeight="1">
      <c r="A13" s="437"/>
      <c r="B13" s="438"/>
      <c r="C13" s="438"/>
      <c r="D13" s="438"/>
      <c r="E13" s="439"/>
      <c r="F13" s="472"/>
      <c r="G13" s="473"/>
      <c r="H13" s="473"/>
      <c r="I13" s="473"/>
      <c r="J13" s="473"/>
      <c r="K13" s="473"/>
      <c r="L13" s="473"/>
      <c r="M13" s="473"/>
      <c r="N13" s="473"/>
      <c r="O13" s="473"/>
      <c r="P13" s="473"/>
      <c r="Q13" s="473"/>
      <c r="R13" s="473"/>
      <c r="S13" s="473"/>
      <c r="T13" s="491" t="s">
        <v>194</v>
      </c>
      <c r="U13" s="491"/>
      <c r="V13" s="491"/>
      <c r="W13" s="491"/>
      <c r="X13" s="491"/>
      <c r="Y13" s="491"/>
      <c r="Z13" s="491"/>
      <c r="AA13" s="493"/>
      <c r="AB13" s="493"/>
      <c r="AC13" s="493"/>
      <c r="AD13" s="493"/>
      <c r="AE13" s="493"/>
      <c r="AF13" s="493"/>
      <c r="AG13" s="493"/>
      <c r="AH13" s="493"/>
      <c r="AI13" s="494"/>
      <c r="AJ13" s="515"/>
      <c r="AK13" s="515"/>
      <c r="AL13" s="515"/>
      <c r="AM13" s="506" t="s">
        <v>142</v>
      </c>
      <c r="AN13" s="507"/>
      <c r="AO13" s="507"/>
      <c r="AP13" s="507"/>
      <c r="AQ13" s="507"/>
      <c r="AR13" s="507"/>
      <c r="AS13" s="507"/>
      <c r="AT13" s="507"/>
      <c r="AU13" s="507"/>
      <c r="AV13" s="71" t="s">
        <v>186</v>
      </c>
      <c r="AW13" s="504">
        <f>N6</f>
        <v>0</v>
      </c>
      <c r="AX13" s="504"/>
      <c r="AY13" s="504"/>
      <c r="AZ13" s="504"/>
      <c r="BA13" s="504"/>
      <c r="BB13" s="504"/>
      <c r="BC13" s="504"/>
      <c r="BD13" s="504"/>
      <c r="BE13" s="505"/>
      <c r="BF13" s="510"/>
      <c r="BG13" s="513"/>
      <c r="BH13" s="513"/>
      <c r="BI13" s="513"/>
      <c r="BJ13" s="514"/>
      <c r="BK13" s="510"/>
      <c r="BL13" s="511"/>
      <c r="BM13" s="511"/>
      <c r="BN13" s="511"/>
      <c r="BO13" s="512"/>
      <c r="BP13" s="1">
        <f>IF(AND(BQ11=TRUE,BR11=TRUE,BF13&lt;&gt;"",BK13&lt;&gt;"",BF13&lt;&gt;BK13),1,0)</f>
        <v>0</v>
      </c>
      <c r="BV13" s="100">
        <f>IF(OR(BF13&gt;1/2,BK13&gt;1/2),1,0)</f>
        <v>0</v>
      </c>
      <c r="BW13" s="116" t="str">
        <f>IF(BV13=1,"補助率の嵩上げが行われています。新子育て安心プランによる嵩上げや特別措置法の対象等になっているか確認してください","")</f>
        <v/>
      </c>
      <c r="BX13" s="100">
        <f>IF(OR(R14="",BG14="",BK14="",BG15),1,0)</f>
        <v>1</v>
      </c>
      <c r="BY13" s="106" t="str">
        <f>IF(BX13=1,"定員、建物延面積及び構造に入力漏れがあります","")</f>
        <v>定員、建物延面積及び構造に入力漏れがあります</v>
      </c>
    </row>
    <row r="14" spans="1:77" ht="15.75" customHeight="1">
      <c r="A14" s="460" t="s">
        <v>8</v>
      </c>
      <c r="B14" s="461"/>
      <c r="C14" s="461"/>
      <c r="D14" s="461"/>
      <c r="E14" s="462"/>
      <c r="F14" s="466" t="s">
        <v>9</v>
      </c>
      <c r="G14" s="466"/>
      <c r="H14" s="466"/>
      <c r="I14" s="468"/>
      <c r="J14" s="468"/>
      <c r="K14" s="466" t="s">
        <v>10</v>
      </c>
      <c r="L14" s="466"/>
      <c r="M14" s="466"/>
      <c r="N14" s="466"/>
      <c r="O14" s="466"/>
      <c r="P14" s="466"/>
      <c r="Q14" s="466"/>
      <c r="R14" s="468"/>
      <c r="S14" s="468"/>
      <c r="T14" s="466" t="s">
        <v>11</v>
      </c>
      <c r="U14" s="466"/>
      <c r="V14" s="466"/>
      <c r="W14" s="466"/>
      <c r="X14" s="466"/>
      <c r="Y14" s="466"/>
      <c r="Z14" s="466"/>
      <c r="AA14" s="466">
        <f>I14+R14</f>
        <v>0</v>
      </c>
      <c r="AB14" s="466"/>
      <c r="AC14" s="466" t="s">
        <v>12</v>
      </c>
      <c r="AD14" s="466"/>
      <c r="AE14" s="553" t="s">
        <v>13</v>
      </c>
      <c r="AF14" s="554"/>
      <c r="AG14" s="554"/>
      <c r="AH14" s="554"/>
      <c r="AI14" s="554"/>
      <c r="AJ14" s="554"/>
      <c r="AK14" s="554"/>
      <c r="AL14" s="554"/>
      <c r="AM14" s="555"/>
      <c r="AN14" s="604" t="s">
        <v>14</v>
      </c>
      <c r="AO14" s="466"/>
      <c r="AP14" s="466"/>
      <c r="AQ14" s="466"/>
      <c r="AR14" s="466"/>
      <c r="AS14" s="468"/>
      <c r="AT14" s="468"/>
      <c r="AU14" s="466" t="s">
        <v>15</v>
      </c>
      <c r="AV14" s="466"/>
      <c r="AW14" s="536"/>
      <c r="AX14" s="536"/>
      <c r="AY14" s="536"/>
      <c r="AZ14" s="466" t="s">
        <v>16</v>
      </c>
      <c r="BA14" s="466"/>
      <c r="BB14" s="466"/>
      <c r="BC14" s="466"/>
      <c r="BD14" s="466"/>
      <c r="BE14" s="466"/>
      <c r="BF14" s="466"/>
      <c r="BG14" s="468"/>
      <c r="BH14" s="468"/>
      <c r="BI14" s="466" t="s">
        <v>15</v>
      </c>
      <c r="BJ14" s="466"/>
      <c r="BK14" s="536"/>
      <c r="BL14" s="536"/>
      <c r="BM14" s="536"/>
      <c r="BN14" s="466" t="s">
        <v>17</v>
      </c>
      <c r="BO14" s="549"/>
      <c r="BX14" s="174">
        <f>IF(OR(F17="",K17="",U17="",Z17=""),1,0)</f>
        <v>1</v>
      </c>
      <c r="BY14" s="571" t="str">
        <f>IF(BX14=1,"年次計画に入力漏れがあります。工事を行わない年にはゼロを入力してください","")</f>
        <v>年次計画に入力漏れがあります。工事を行わない年にはゼロを入力してください</v>
      </c>
    </row>
    <row r="15" spans="1:77" ht="15.75" customHeight="1">
      <c r="A15" s="463"/>
      <c r="B15" s="464"/>
      <c r="C15" s="464"/>
      <c r="D15" s="464"/>
      <c r="E15" s="465"/>
      <c r="F15" s="467"/>
      <c r="G15" s="467"/>
      <c r="H15" s="467"/>
      <c r="I15" s="469"/>
      <c r="J15" s="469"/>
      <c r="K15" s="467"/>
      <c r="L15" s="467"/>
      <c r="M15" s="467"/>
      <c r="N15" s="467"/>
      <c r="O15" s="467"/>
      <c r="P15" s="467"/>
      <c r="Q15" s="467"/>
      <c r="R15" s="469"/>
      <c r="S15" s="469"/>
      <c r="T15" s="467"/>
      <c r="U15" s="467"/>
      <c r="V15" s="467"/>
      <c r="W15" s="467"/>
      <c r="X15" s="467"/>
      <c r="Y15" s="467"/>
      <c r="Z15" s="467"/>
      <c r="AA15" s="467"/>
      <c r="AB15" s="467"/>
      <c r="AC15" s="467"/>
      <c r="AD15" s="467"/>
      <c r="AE15" s="556"/>
      <c r="AF15" s="504"/>
      <c r="AG15" s="504"/>
      <c r="AH15" s="504"/>
      <c r="AI15" s="504"/>
      <c r="AJ15" s="504"/>
      <c r="AK15" s="504"/>
      <c r="AL15" s="504"/>
      <c r="AM15" s="557"/>
      <c r="AN15" s="542" t="s">
        <v>14</v>
      </c>
      <c r="AO15" s="467"/>
      <c r="AP15" s="467"/>
      <c r="AQ15" s="467"/>
      <c r="AR15" s="467"/>
      <c r="AS15" s="537"/>
      <c r="AT15" s="537"/>
      <c r="AU15" s="537"/>
      <c r="AV15" s="537"/>
      <c r="AW15" s="537"/>
      <c r="AX15" s="537"/>
      <c r="AY15" s="537"/>
      <c r="AZ15" s="467" t="s">
        <v>18</v>
      </c>
      <c r="BA15" s="467"/>
      <c r="BB15" s="467"/>
      <c r="BC15" s="467"/>
      <c r="BD15" s="467"/>
      <c r="BE15" s="467"/>
      <c r="BF15" s="467"/>
      <c r="BG15" s="537"/>
      <c r="BH15" s="537"/>
      <c r="BI15" s="537"/>
      <c r="BJ15" s="537"/>
      <c r="BK15" s="537"/>
      <c r="BL15" s="537"/>
      <c r="BM15" s="537"/>
      <c r="BN15" s="467" t="s">
        <v>19</v>
      </c>
      <c r="BO15" s="535"/>
      <c r="BX15" s="174"/>
      <c r="BY15" s="571"/>
    </row>
    <row r="16" spans="1:77" ht="18" customHeight="1">
      <c r="A16" s="434" t="s">
        <v>20</v>
      </c>
      <c r="B16" s="435"/>
      <c r="C16" s="435"/>
      <c r="D16" s="435"/>
      <c r="E16" s="435"/>
      <c r="F16" s="442">
        <f>K16-1</f>
        <v>2024</v>
      </c>
      <c r="G16" s="443"/>
      <c r="H16" s="443"/>
      <c r="I16" s="443"/>
      <c r="J16" s="444"/>
      <c r="K16" s="442">
        <f>P16-1</f>
        <v>2025</v>
      </c>
      <c r="L16" s="443"/>
      <c r="M16" s="443"/>
      <c r="N16" s="443"/>
      <c r="O16" s="444"/>
      <c r="P16" s="445">
        <v>2026</v>
      </c>
      <c r="Q16" s="446"/>
      <c r="R16" s="446"/>
      <c r="S16" s="446"/>
      <c r="T16" s="447"/>
      <c r="U16" s="442">
        <f>P16+1</f>
        <v>2027</v>
      </c>
      <c r="V16" s="443"/>
      <c r="W16" s="443"/>
      <c r="X16" s="443"/>
      <c r="Y16" s="444"/>
      <c r="Z16" s="442">
        <f>U16+1</f>
        <v>2028</v>
      </c>
      <c r="AA16" s="443"/>
      <c r="AB16" s="443"/>
      <c r="AC16" s="443"/>
      <c r="AD16" s="455"/>
      <c r="AE16" s="456" t="s">
        <v>185</v>
      </c>
      <c r="AF16" s="424"/>
      <c r="AG16" s="424"/>
      <c r="AH16" s="424"/>
      <c r="AI16" s="424"/>
      <c r="AJ16" s="424"/>
      <c r="AK16" s="424"/>
      <c r="AL16" s="457"/>
      <c r="AM16" s="567"/>
      <c r="AN16" s="568"/>
      <c r="AO16" s="568"/>
      <c r="AP16" s="568"/>
      <c r="AQ16" s="568"/>
      <c r="AR16" s="568"/>
      <c r="AS16" s="568"/>
      <c r="AT16" s="568"/>
      <c r="AU16" s="568"/>
      <c r="AV16" s="568"/>
      <c r="AW16" s="568"/>
      <c r="AX16" s="568"/>
      <c r="AY16" s="564" t="s">
        <v>184</v>
      </c>
      <c r="AZ16" s="565"/>
      <c r="BA16" s="558" t="s">
        <v>296</v>
      </c>
      <c r="BB16" s="559"/>
      <c r="BC16" s="559"/>
      <c r="BD16" s="559"/>
      <c r="BE16" s="559"/>
      <c r="BF16" s="559"/>
      <c r="BG16" s="559"/>
      <c r="BH16" s="559"/>
      <c r="BI16" s="559"/>
      <c r="BJ16" s="559"/>
      <c r="BK16" s="559"/>
      <c r="BL16" s="559"/>
      <c r="BM16" s="559"/>
      <c r="BN16" s="559"/>
      <c r="BO16" s="560"/>
      <c r="BX16" s="174">
        <f>IF(AND(F12="民老改築",AM16=""),1,0)</f>
        <v>0</v>
      </c>
      <c r="BY16" s="175" t="str">
        <f>IF(BX16=1,"民老分交付金額を入力してください","")</f>
        <v/>
      </c>
    </row>
    <row r="17" spans="1:107" ht="18" customHeight="1">
      <c r="A17" s="440"/>
      <c r="B17" s="441"/>
      <c r="C17" s="441"/>
      <c r="D17" s="441"/>
      <c r="E17" s="441"/>
      <c r="F17" s="448"/>
      <c r="G17" s="449"/>
      <c r="H17" s="449"/>
      <c r="I17" s="449"/>
      <c r="J17" s="450"/>
      <c r="K17" s="448"/>
      <c r="L17" s="449"/>
      <c r="M17" s="449"/>
      <c r="N17" s="449"/>
      <c r="O17" s="450"/>
      <c r="P17" s="451">
        <f>1-(F17+K17+U17+Z17)</f>
        <v>1</v>
      </c>
      <c r="Q17" s="452"/>
      <c r="R17" s="452"/>
      <c r="S17" s="452"/>
      <c r="T17" s="453"/>
      <c r="U17" s="448"/>
      <c r="V17" s="449"/>
      <c r="W17" s="449"/>
      <c r="X17" s="449"/>
      <c r="Y17" s="450"/>
      <c r="Z17" s="448"/>
      <c r="AA17" s="449"/>
      <c r="AB17" s="449"/>
      <c r="AC17" s="449"/>
      <c r="AD17" s="454"/>
      <c r="AE17" s="458"/>
      <c r="AF17" s="427"/>
      <c r="AG17" s="427"/>
      <c r="AH17" s="427"/>
      <c r="AI17" s="427"/>
      <c r="AJ17" s="427"/>
      <c r="AK17" s="427"/>
      <c r="AL17" s="459"/>
      <c r="AM17" s="569"/>
      <c r="AN17" s="570"/>
      <c r="AO17" s="570"/>
      <c r="AP17" s="570"/>
      <c r="AQ17" s="570"/>
      <c r="AR17" s="570"/>
      <c r="AS17" s="570"/>
      <c r="AT17" s="570"/>
      <c r="AU17" s="570"/>
      <c r="AV17" s="570"/>
      <c r="AW17" s="570"/>
      <c r="AX17" s="570"/>
      <c r="AY17" s="414"/>
      <c r="AZ17" s="566"/>
      <c r="BA17" s="561"/>
      <c r="BB17" s="562"/>
      <c r="BC17" s="562"/>
      <c r="BD17" s="562"/>
      <c r="BE17" s="562"/>
      <c r="BF17" s="562"/>
      <c r="BG17" s="562"/>
      <c r="BH17" s="562"/>
      <c r="BI17" s="562"/>
      <c r="BJ17" s="562"/>
      <c r="BK17" s="562"/>
      <c r="BL17" s="562"/>
      <c r="BM17" s="562"/>
      <c r="BN17" s="562"/>
      <c r="BO17" s="563"/>
      <c r="BX17" s="174"/>
      <c r="BY17" s="175"/>
    </row>
    <row r="18" spans="1:107" ht="18" customHeight="1">
      <c r="A18" s="574" t="s">
        <v>23</v>
      </c>
      <c r="B18" s="575"/>
      <c r="C18" s="580" t="s">
        <v>279</v>
      </c>
      <c r="D18" s="581"/>
      <c r="E18" s="581"/>
      <c r="F18" s="581"/>
      <c r="G18" s="581"/>
      <c r="H18" s="581"/>
      <c r="I18" s="581"/>
      <c r="J18" s="581"/>
      <c r="K18" s="582"/>
      <c r="L18" s="582"/>
      <c r="M18" s="583"/>
      <c r="N18" s="584" t="s">
        <v>25</v>
      </c>
      <c r="O18" s="584"/>
      <c r="P18" s="584"/>
      <c r="Q18" s="584"/>
      <c r="R18" s="584"/>
      <c r="S18" s="584"/>
      <c r="T18" s="584"/>
      <c r="U18" s="584"/>
      <c r="V18" s="584"/>
      <c r="W18" s="584"/>
      <c r="X18" s="584"/>
      <c r="Y18" s="584"/>
      <c r="Z18" s="584"/>
      <c r="AA18" s="585"/>
      <c r="AB18" s="586" t="s">
        <v>26</v>
      </c>
      <c r="AC18" s="584"/>
      <c r="AD18" s="584"/>
      <c r="AE18" s="584"/>
      <c r="AF18" s="584"/>
      <c r="AG18" s="584"/>
      <c r="AH18" s="584"/>
      <c r="AI18" s="584"/>
      <c r="AJ18" s="584"/>
      <c r="AK18" s="584"/>
      <c r="AL18" s="584"/>
      <c r="AM18" s="584"/>
      <c r="AN18" s="584"/>
      <c r="AO18" s="584"/>
      <c r="AP18" s="587"/>
      <c r="AQ18" s="588" t="s">
        <v>27</v>
      </c>
      <c r="AR18" s="588"/>
      <c r="AS18" s="545" t="s">
        <v>28</v>
      </c>
      <c r="AT18" s="545"/>
      <c r="AU18" s="545"/>
      <c r="AV18" s="545"/>
      <c r="AW18" s="545"/>
      <c r="AX18" s="545"/>
      <c r="AY18" s="545"/>
      <c r="AZ18" s="545"/>
      <c r="BA18" s="545"/>
      <c r="BB18" s="545"/>
      <c r="BC18" s="538"/>
      <c r="BD18" s="539"/>
      <c r="BE18" s="539"/>
      <c r="BF18" s="539"/>
      <c r="BG18" s="539"/>
      <c r="BH18" s="539"/>
      <c r="BI18" s="539"/>
      <c r="BJ18" s="539"/>
      <c r="BK18" s="539"/>
      <c r="BL18" s="539"/>
      <c r="BM18" s="539"/>
      <c r="BN18" s="539"/>
      <c r="BO18" s="540"/>
      <c r="BP18" s="112" t="e">
        <f>YEAR(EDATE(BC18,-3))</f>
        <v>#NUM!</v>
      </c>
      <c r="BX18" s="100">
        <f>IF(AND(K18="有",H19=""),1,0)</f>
        <v>0</v>
      </c>
      <c r="BY18" s="106" t="str">
        <f>IF(BX18=1,"建築年度に入力漏れがあります","")</f>
        <v/>
      </c>
    </row>
    <row r="19" spans="1:107" ht="18" customHeight="1">
      <c r="A19" s="576"/>
      <c r="B19" s="577"/>
      <c r="C19" s="392" t="s">
        <v>24</v>
      </c>
      <c r="D19" s="205"/>
      <c r="E19" s="205"/>
      <c r="F19" s="205"/>
      <c r="G19" s="205"/>
      <c r="H19" s="393"/>
      <c r="I19" s="393"/>
      <c r="J19" s="393"/>
      <c r="K19" s="394" t="s">
        <v>22</v>
      </c>
      <c r="L19" s="394"/>
      <c r="M19" s="395"/>
      <c r="N19" s="396" t="s">
        <v>32</v>
      </c>
      <c r="O19" s="396"/>
      <c r="P19" s="396"/>
      <c r="Q19" s="396"/>
      <c r="R19" s="396"/>
      <c r="S19" s="396"/>
      <c r="T19" s="396"/>
      <c r="U19" s="396"/>
      <c r="V19" s="396"/>
      <c r="W19" s="396"/>
      <c r="X19" s="396"/>
      <c r="Y19" s="396"/>
      <c r="Z19" s="396"/>
      <c r="AA19" s="397"/>
      <c r="AB19" s="543" t="s">
        <v>33</v>
      </c>
      <c r="AC19" s="396"/>
      <c r="AD19" s="396"/>
      <c r="AE19" s="396"/>
      <c r="AF19" s="396"/>
      <c r="AG19" s="396"/>
      <c r="AH19" s="396"/>
      <c r="AI19" s="396"/>
      <c r="AJ19" s="396"/>
      <c r="AK19" s="396"/>
      <c r="AL19" s="396"/>
      <c r="AM19" s="396"/>
      <c r="AN19" s="396"/>
      <c r="AO19" s="396"/>
      <c r="AP19" s="544"/>
      <c r="AQ19" s="588"/>
      <c r="AR19" s="588"/>
      <c r="AS19" s="550" t="s">
        <v>34</v>
      </c>
      <c r="AT19" s="550"/>
      <c r="AU19" s="550"/>
      <c r="AV19" s="550"/>
      <c r="AW19" s="550"/>
      <c r="AX19" s="550"/>
      <c r="AY19" s="550"/>
      <c r="AZ19" s="550"/>
      <c r="BA19" s="550"/>
      <c r="BB19" s="550"/>
      <c r="BC19" s="532"/>
      <c r="BD19" s="533"/>
      <c r="BE19" s="533"/>
      <c r="BF19" s="533"/>
      <c r="BG19" s="533"/>
      <c r="BH19" s="533"/>
      <c r="BI19" s="533"/>
      <c r="BJ19" s="533"/>
      <c r="BK19" s="533"/>
      <c r="BL19" s="533"/>
      <c r="BM19" s="533"/>
      <c r="BN19" s="533"/>
      <c r="BO19" s="534"/>
      <c r="BP19" s="112" t="e">
        <f t="shared" ref="BP19:BP21" si="0">YEAR(EDATE(BC19,-3))</f>
        <v>#NUM!</v>
      </c>
      <c r="BX19" s="100">
        <f>IF(AND(K18="有",OR(N21="",AND(N21="有",OR(T21="",T22="")))),1,0)</f>
        <v>0</v>
      </c>
      <c r="BY19" s="106" t="str">
        <f>IF(BX19=1,"国庫補助の有無の項目に入力漏れがあります","")</f>
        <v/>
      </c>
    </row>
    <row r="20" spans="1:107" ht="18" customHeight="1">
      <c r="A20" s="576"/>
      <c r="B20" s="577"/>
      <c r="C20" s="403" t="s">
        <v>30</v>
      </c>
      <c r="D20" s="390"/>
      <c r="E20" s="390"/>
      <c r="F20" s="390"/>
      <c r="G20" s="390"/>
      <c r="H20" s="404">
        <f ca="1">YEAR(EDATE(TODAY(),-3))-H19</f>
        <v>2026</v>
      </c>
      <c r="I20" s="404"/>
      <c r="J20" s="404"/>
      <c r="K20" s="394" t="s">
        <v>31</v>
      </c>
      <c r="L20" s="394"/>
      <c r="M20" s="395"/>
      <c r="N20" s="396"/>
      <c r="O20" s="396"/>
      <c r="P20" s="396"/>
      <c r="Q20" s="396"/>
      <c r="R20" s="396"/>
      <c r="S20" s="396"/>
      <c r="T20" s="396"/>
      <c r="U20" s="396"/>
      <c r="V20" s="396"/>
      <c r="W20" s="396"/>
      <c r="X20" s="396"/>
      <c r="Y20" s="396"/>
      <c r="Z20" s="396"/>
      <c r="AA20" s="397"/>
      <c r="AB20" s="543"/>
      <c r="AC20" s="396"/>
      <c r="AD20" s="396"/>
      <c r="AE20" s="396"/>
      <c r="AF20" s="396"/>
      <c r="AG20" s="396"/>
      <c r="AH20" s="396"/>
      <c r="AI20" s="396"/>
      <c r="AJ20" s="396"/>
      <c r="AK20" s="396"/>
      <c r="AL20" s="396"/>
      <c r="AM20" s="396"/>
      <c r="AN20" s="396"/>
      <c r="AO20" s="396"/>
      <c r="AP20" s="544"/>
      <c r="AQ20" s="588"/>
      <c r="AR20" s="588"/>
      <c r="AS20" s="541" t="s">
        <v>39</v>
      </c>
      <c r="AT20" s="541"/>
      <c r="AU20" s="541"/>
      <c r="AV20" s="541"/>
      <c r="AW20" s="541"/>
      <c r="AX20" s="541"/>
      <c r="AY20" s="541"/>
      <c r="AZ20" s="541"/>
      <c r="BA20" s="541"/>
      <c r="BB20" s="541"/>
      <c r="BC20" s="532"/>
      <c r="BD20" s="533"/>
      <c r="BE20" s="533"/>
      <c r="BF20" s="533"/>
      <c r="BG20" s="533"/>
      <c r="BH20" s="533"/>
      <c r="BI20" s="533"/>
      <c r="BJ20" s="533"/>
      <c r="BK20" s="533"/>
      <c r="BL20" s="533"/>
      <c r="BM20" s="533"/>
      <c r="BN20" s="533"/>
      <c r="BO20" s="534"/>
      <c r="BP20" s="112" t="e">
        <f t="shared" si="0"/>
        <v>#NUM!</v>
      </c>
      <c r="BX20" s="100">
        <f>IF(OR(AD22="",AND(AD22="有",AH21="")),1,0)</f>
        <v>1</v>
      </c>
      <c r="BY20" s="106" t="str">
        <f>IF(BX20=1,"財産処分承認申請の必要性の有無の項目に入力漏れがあります","")</f>
        <v>財産処分承認申請の必要性の有無の項目に入力漏れがあります</v>
      </c>
    </row>
    <row r="21" spans="1:107" ht="18" customHeight="1">
      <c r="A21" s="576"/>
      <c r="B21" s="577"/>
      <c r="C21" s="398" t="s">
        <v>35</v>
      </c>
      <c r="D21" s="399"/>
      <c r="E21" s="399"/>
      <c r="F21" s="399"/>
      <c r="G21" s="400"/>
      <c r="H21" s="400"/>
      <c r="I21" s="400"/>
      <c r="J21" s="400"/>
      <c r="K21" s="399" t="s">
        <v>36</v>
      </c>
      <c r="L21" s="399"/>
      <c r="M21" s="157"/>
      <c r="N21" s="401"/>
      <c r="O21" s="401"/>
      <c r="P21" s="401"/>
      <c r="Q21" s="401"/>
      <c r="R21" s="401"/>
      <c r="S21" s="1" t="s">
        <v>21</v>
      </c>
      <c r="T21" s="370"/>
      <c r="U21" s="370"/>
      <c r="V21" s="370"/>
      <c r="W21" s="370"/>
      <c r="X21" s="370"/>
      <c r="Y21" s="85" t="s">
        <v>22</v>
      </c>
      <c r="Z21" s="85"/>
      <c r="AA21" s="109" t="s">
        <v>37</v>
      </c>
      <c r="AB21" s="547" t="s">
        <v>38</v>
      </c>
      <c r="AC21" s="548"/>
      <c r="AD21" s="548"/>
      <c r="AE21" s="548"/>
      <c r="AF21" s="548"/>
      <c r="AG21" s="205" t="s">
        <v>21</v>
      </c>
      <c r="AH21" s="551"/>
      <c r="AI21" s="551"/>
      <c r="AJ21" s="551"/>
      <c r="AK21" s="551"/>
      <c r="AL21" s="551"/>
      <c r="AM21" s="551"/>
      <c r="AN21" s="551"/>
      <c r="AO21" s="205" t="s">
        <v>37</v>
      </c>
      <c r="AP21" s="7"/>
      <c r="AQ21" s="588"/>
      <c r="AR21" s="588"/>
      <c r="AS21" s="541" t="s">
        <v>43</v>
      </c>
      <c r="AT21" s="541"/>
      <c r="AU21" s="541"/>
      <c r="AV21" s="541"/>
      <c r="AW21" s="541"/>
      <c r="AX21" s="541"/>
      <c r="AY21" s="541"/>
      <c r="AZ21" s="541"/>
      <c r="BA21" s="541"/>
      <c r="BB21" s="541"/>
      <c r="BC21" s="532"/>
      <c r="BD21" s="533"/>
      <c r="BE21" s="533"/>
      <c r="BF21" s="533"/>
      <c r="BG21" s="533"/>
      <c r="BH21" s="533"/>
      <c r="BI21" s="533"/>
      <c r="BJ21" s="533"/>
      <c r="BK21" s="533"/>
      <c r="BL21" s="533"/>
      <c r="BM21" s="533"/>
      <c r="BN21" s="533"/>
      <c r="BO21" s="534"/>
      <c r="BP21" s="112" t="e">
        <f t="shared" si="0"/>
        <v>#NUM!</v>
      </c>
      <c r="BX21" s="100">
        <f>IF(OR(BC18="",BC19="",BC20="",BC21=""),1,0)</f>
        <v>1</v>
      </c>
      <c r="BY21" s="106" t="str">
        <f>IF(BX21=1,"施行計画の項目に入力漏れがあります","")</f>
        <v>施行計画の項目に入力漏れがあります</v>
      </c>
    </row>
    <row r="22" spans="1:107" ht="18" customHeight="1">
      <c r="A22" s="576"/>
      <c r="B22" s="577"/>
      <c r="C22" s="398" t="s">
        <v>40</v>
      </c>
      <c r="D22" s="399"/>
      <c r="E22" s="399"/>
      <c r="F22" s="399"/>
      <c r="G22" s="399"/>
      <c r="H22" s="160" t="s">
        <v>41</v>
      </c>
      <c r="I22" s="160"/>
      <c r="J22" s="160"/>
      <c r="K22" s="406"/>
      <c r="L22" s="406"/>
      <c r="M22" s="407"/>
      <c r="N22" s="401"/>
      <c r="O22" s="401"/>
      <c r="P22" s="401"/>
      <c r="Q22" s="401"/>
      <c r="R22" s="401"/>
      <c r="S22" s="1" t="s">
        <v>21</v>
      </c>
      <c r="T22" s="405"/>
      <c r="U22" s="405"/>
      <c r="V22" s="405"/>
      <c r="W22" s="405"/>
      <c r="X22" s="405"/>
      <c r="Y22" s="85" t="s">
        <v>42</v>
      </c>
      <c r="Z22" s="85"/>
      <c r="AA22" s="109" t="s">
        <v>37</v>
      </c>
      <c r="AB22" s="122"/>
      <c r="AC22" s="123"/>
      <c r="AD22" s="108"/>
      <c r="AE22" s="123"/>
      <c r="AF22" s="123"/>
      <c r="AG22" s="205"/>
      <c r="AH22" s="551"/>
      <c r="AI22" s="551"/>
      <c r="AJ22" s="551"/>
      <c r="AK22" s="551"/>
      <c r="AL22" s="551"/>
      <c r="AM22" s="551"/>
      <c r="AN22" s="551"/>
      <c r="AO22" s="205"/>
      <c r="AP22" s="7"/>
      <c r="AQ22" s="588"/>
      <c r="AR22" s="588"/>
      <c r="BO22" s="5"/>
      <c r="BX22" s="100">
        <f>IF(OR(BC19-BC18&lt;0,BC20-BC19&lt;0,BC21-BC20&lt;0),1,0)</f>
        <v>0</v>
      </c>
      <c r="BY22" s="106" t="str">
        <f>IF(BX22=1,"施行計画の日付が不整合です（契約→着工→完成→開所となっていない）","")</f>
        <v/>
      </c>
    </row>
    <row r="23" spans="1:107" ht="18" customHeight="1" thickBot="1">
      <c r="A23" s="578"/>
      <c r="B23" s="579"/>
      <c r="C23" s="408" t="s">
        <v>44</v>
      </c>
      <c r="D23" s="409"/>
      <c r="E23" s="409"/>
      <c r="F23" s="409"/>
      <c r="G23" s="410"/>
      <c r="H23" s="410"/>
      <c r="I23" s="410"/>
      <c r="J23" s="410"/>
      <c r="K23" s="409" t="s">
        <v>45</v>
      </c>
      <c r="L23" s="409"/>
      <c r="M23" s="158"/>
      <c r="N23" s="402"/>
      <c r="O23" s="402"/>
      <c r="P23" s="402"/>
      <c r="Q23" s="402"/>
      <c r="R23" s="402"/>
      <c r="S23" s="88"/>
      <c r="T23" s="411"/>
      <c r="U23" s="411"/>
      <c r="V23" s="411"/>
      <c r="W23" s="411"/>
      <c r="X23" s="411"/>
      <c r="Y23" s="124"/>
      <c r="Z23" s="124"/>
      <c r="AA23" s="8"/>
      <c r="AB23" s="530"/>
      <c r="AC23" s="531"/>
      <c r="AD23" s="531"/>
      <c r="AE23" s="531"/>
      <c r="AF23" s="531"/>
      <c r="AG23" s="546"/>
      <c r="AH23" s="552"/>
      <c r="AI23" s="552"/>
      <c r="AJ23" s="552"/>
      <c r="AK23" s="552"/>
      <c r="AL23" s="552"/>
      <c r="AM23" s="552"/>
      <c r="AN23" s="552"/>
      <c r="AO23" s="546"/>
      <c r="AP23" s="9"/>
      <c r="AQ23" s="589"/>
      <c r="AR23" s="589"/>
      <c r="AS23" s="88"/>
      <c r="AT23" s="88"/>
      <c r="AU23" s="88"/>
      <c r="AV23" s="88"/>
      <c r="AW23" s="88"/>
      <c r="AX23" s="88"/>
      <c r="AY23" s="88"/>
      <c r="AZ23" s="88"/>
      <c r="BA23" s="88"/>
      <c r="BB23" s="88"/>
      <c r="BC23" s="88"/>
      <c r="BD23" s="88"/>
      <c r="BE23" s="88"/>
      <c r="BF23" s="88"/>
      <c r="BG23" s="88"/>
      <c r="BH23" s="88"/>
      <c r="BI23" s="88"/>
      <c r="BJ23" s="88"/>
      <c r="BK23" s="88"/>
      <c r="BL23" s="88"/>
      <c r="BM23" s="88"/>
      <c r="BN23" s="88"/>
      <c r="BO23" s="10"/>
      <c r="BX23" s="100">
        <f>IF(AND(F12="大規模修繕",BK14-AW14&gt;0),1,0)</f>
        <v>0</v>
      </c>
      <c r="BY23" s="106" t="str">
        <f>IF(BX23=1,"整備区分が大規模修繕なのに面積が拡張しています","")</f>
        <v/>
      </c>
    </row>
    <row r="24" spans="1:107" ht="15.75" customHeight="1">
      <c r="A24" s="328" t="s">
        <v>46</v>
      </c>
      <c r="B24" s="329"/>
      <c r="C24" s="334" t="s">
        <v>47</v>
      </c>
      <c r="D24" s="335"/>
      <c r="E24" s="335"/>
      <c r="F24" s="335"/>
      <c r="G24" s="335"/>
      <c r="H24" s="335"/>
      <c r="I24" s="335"/>
      <c r="J24" s="335"/>
      <c r="K24" s="335"/>
      <c r="L24" s="335"/>
      <c r="M24" s="336"/>
      <c r="N24" s="337" t="s">
        <v>48</v>
      </c>
      <c r="O24" s="258"/>
      <c r="P24" s="258"/>
      <c r="Q24" s="258"/>
      <c r="R24" s="258"/>
      <c r="S24" s="258"/>
      <c r="T24" s="258"/>
      <c r="U24" s="258"/>
      <c r="V24" s="258"/>
      <c r="W24" s="258"/>
      <c r="X24" s="258"/>
      <c r="Y24" s="258"/>
      <c r="Z24" s="258"/>
      <c r="AA24" s="338"/>
      <c r="AB24" s="339" t="s">
        <v>49</v>
      </c>
      <c r="AC24" s="339"/>
      <c r="AD24" s="339"/>
      <c r="AE24" s="339"/>
      <c r="AF24" s="339"/>
      <c r="AG24" s="339"/>
      <c r="AH24" s="339"/>
      <c r="AI24" s="339"/>
      <c r="AJ24" s="339"/>
      <c r="AK24" s="339"/>
      <c r="AL24" s="339"/>
      <c r="AM24" s="339"/>
      <c r="AN24" s="339"/>
      <c r="AO24" s="339"/>
      <c r="AP24" s="339"/>
      <c r="AQ24" s="340"/>
      <c r="AR24" s="340"/>
      <c r="AS24" s="339"/>
      <c r="AT24" s="339"/>
      <c r="AU24" s="339"/>
      <c r="AV24" s="339"/>
      <c r="AW24" s="341"/>
      <c r="AX24" s="84" t="s">
        <v>50</v>
      </c>
      <c r="AY24" s="84"/>
      <c r="AZ24" s="84"/>
      <c r="BA24" s="84"/>
      <c r="BB24" s="84"/>
      <c r="BC24" s="84"/>
      <c r="BD24" s="84"/>
      <c r="BE24" s="84"/>
      <c r="BF24" s="84"/>
      <c r="BG24" s="84"/>
      <c r="BH24" s="84"/>
      <c r="BI24" s="84"/>
      <c r="BJ24" s="84"/>
      <c r="BK24" s="84"/>
      <c r="BL24" s="84"/>
      <c r="BM24" s="84"/>
      <c r="BN24" s="84"/>
      <c r="BO24" s="12"/>
      <c r="BP24" s="11"/>
      <c r="BX24" s="100">
        <f>IFERROR(IF(OR(AND(F17&lt;&gt;0,F16&lt;&gt;BP18),AND(F17=0,K17&lt;&gt;0,K16&lt;&gt;BP18),AND(F17=0,K17=0,P17&lt;&gt;0,P16&lt;&gt;BP18),AND(F17=0,K17=0,P17=0,U17&lt;&gt;0,U16&lt;&gt;BP18)),1,0),0)</f>
        <v>0</v>
      </c>
      <c r="BY24" s="106" t="str">
        <f>IF(BX24=1,"年次計画の開始年度と、契約予定年月日の年度がずれています","")</f>
        <v/>
      </c>
    </row>
    <row r="25" spans="1:107" ht="13.5" customHeight="1">
      <c r="A25" s="330"/>
      <c r="B25" s="331"/>
      <c r="C25" s="110"/>
      <c r="D25" s="111"/>
      <c r="E25" s="1" t="s">
        <v>51</v>
      </c>
      <c r="M25" s="6"/>
      <c r="N25" s="110"/>
      <c r="O25" s="111"/>
      <c r="P25" s="1" t="s">
        <v>52</v>
      </c>
      <c r="AA25" s="6"/>
      <c r="AB25" s="85" t="s">
        <v>53</v>
      </c>
      <c r="AC25" s="85"/>
      <c r="AD25" s="85"/>
      <c r="AE25" s="85"/>
      <c r="AF25" s="85"/>
      <c r="AG25" s="85"/>
      <c r="AH25" s="85"/>
      <c r="AI25" s="85"/>
      <c r="AJ25" s="85"/>
      <c r="AK25" s="85"/>
      <c r="AL25" s="85"/>
      <c r="AM25" s="85"/>
      <c r="AN25" s="73"/>
      <c r="AO25" s="351"/>
      <c r="AP25" s="351"/>
      <c r="AQ25" s="351"/>
      <c r="AR25" s="351"/>
      <c r="AS25" s="351"/>
      <c r="AT25" s="351"/>
      <c r="AU25" s="351"/>
      <c r="AV25" s="85" t="s">
        <v>171</v>
      </c>
      <c r="AW25" s="13"/>
      <c r="AX25" s="342"/>
      <c r="AY25" s="343"/>
      <c r="AZ25" s="343"/>
      <c r="BA25" s="343"/>
      <c r="BB25" s="343"/>
      <c r="BC25" s="343"/>
      <c r="BD25" s="343"/>
      <c r="BE25" s="343"/>
      <c r="BF25" s="343"/>
      <c r="BG25" s="343"/>
      <c r="BH25" s="343"/>
      <c r="BI25" s="343"/>
      <c r="BJ25" s="343"/>
      <c r="BK25" s="343"/>
      <c r="BL25" s="343"/>
      <c r="BM25" s="343"/>
      <c r="BN25" s="343"/>
      <c r="BO25" s="344"/>
      <c r="BX25" s="100">
        <f>IFERROR(IF(OR(AND(U17&lt;&gt;0,Z17=0,U16&lt;&gt;BP20),AND(Z17&lt;&gt;0,Z16&lt;&gt;BP20)),1,0),0)</f>
        <v>0</v>
      </c>
      <c r="BY25" s="106" t="str">
        <f>IF(BX25=1,"年次計画の最終年度と、完成予定年月日の年度がずれています","")</f>
        <v/>
      </c>
    </row>
    <row r="26" spans="1:107" ht="13.5" customHeight="1">
      <c r="A26" s="330"/>
      <c r="B26" s="331"/>
      <c r="C26" s="146" t="b">
        <v>0</v>
      </c>
      <c r="D26" s="111"/>
      <c r="E26" s="1" t="s">
        <v>54</v>
      </c>
      <c r="M26" s="6"/>
      <c r="N26" s="87" t="s">
        <v>21</v>
      </c>
      <c r="O26" s="111"/>
      <c r="P26" s="1" t="s">
        <v>55</v>
      </c>
      <c r="S26" s="111"/>
      <c r="T26" s="1" t="s">
        <v>56</v>
      </c>
      <c r="W26" s="111"/>
      <c r="X26" s="412"/>
      <c r="Y26" s="412"/>
      <c r="Z26" s="412"/>
      <c r="AA26" s="6" t="s">
        <v>37</v>
      </c>
      <c r="AB26" s="85" t="s">
        <v>57</v>
      </c>
      <c r="AC26" s="85"/>
      <c r="AD26" s="85"/>
      <c r="AE26" s="85"/>
      <c r="AF26" s="85"/>
      <c r="AG26" s="85"/>
      <c r="AH26" s="85"/>
      <c r="AI26" s="85"/>
      <c r="AJ26" s="85"/>
      <c r="AK26" s="85"/>
      <c r="AL26" s="85"/>
      <c r="AM26" s="85"/>
      <c r="AN26" s="74"/>
      <c r="AO26" s="391"/>
      <c r="AP26" s="391"/>
      <c r="AQ26" s="391"/>
      <c r="AR26" s="391"/>
      <c r="AS26" s="391"/>
      <c r="AT26" s="391"/>
      <c r="AU26" s="391"/>
      <c r="AV26" s="85" t="s">
        <v>171</v>
      </c>
      <c r="AW26" s="13"/>
      <c r="AX26" s="343"/>
      <c r="AY26" s="343"/>
      <c r="AZ26" s="343"/>
      <c r="BA26" s="343"/>
      <c r="BB26" s="343"/>
      <c r="BC26" s="343"/>
      <c r="BD26" s="343"/>
      <c r="BE26" s="343"/>
      <c r="BF26" s="343"/>
      <c r="BG26" s="343"/>
      <c r="BH26" s="343"/>
      <c r="BI26" s="343"/>
      <c r="BJ26" s="343"/>
      <c r="BK26" s="343"/>
      <c r="BL26" s="343"/>
      <c r="BM26" s="343"/>
      <c r="BN26" s="343"/>
      <c r="BO26" s="344"/>
    </row>
    <row r="27" spans="1:107" ht="13.5" customHeight="1" thickBot="1">
      <c r="A27" s="332"/>
      <c r="B27" s="333"/>
      <c r="C27" s="347" t="s">
        <v>58</v>
      </c>
      <c r="D27" s="348"/>
      <c r="E27" s="348"/>
      <c r="F27" s="348"/>
      <c r="G27" s="348"/>
      <c r="H27" s="348"/>
      <c r="I27" s="348"/>
      <c r="J27" s="348"/>
      <c r="K27" s="348"/>
      <c r="L27" s="348"/>
      <c r="M27" s="349"/>
      <c r="N27" s="14"/>
      <c r="O27" s="88"/>
      <c r="P27" s="88"/>
      <c r="Q27" s="88"/>
      <c r="R27" s="88"/>
      <c r="S27" s="88"/>
      <c r="T27" s="88"/>
      <c r="U27" s="88"/>
      <c r="V27" s="88"/>
      <c r="W27" s="88"/>
      <c r="X27" s="88"/>
      <c r="Y27" s="88"/>
      <c r="Z27" s="88"/>
      <c r="AA27" s="8"/>
      <c r="AB27" s="345" t="s">
        <v>59</v>
      </c>
      <c r="AC27" s="345"/>
      <c r="AD27" s="345"/>
      <c r="AE27" s="345"/>
      <c r="AF27" s="345"/>
      <c r="AG27" s="345"/>
      <c r="AH27" s="345"/>
      <c r="AI27" s="345"/>
      <c r="AJ27" s="345"/>
      <c r="AK27" s="345"/>
      <c r="AL27" s="345"/>
      <c r="AM27" s="345"/>
      <c r="AN27" s="345"/>
      <c r="AO27" s="345"/>
      <c r="AP27" s="345"/>
      <c r="AQ27" s="345"/>
      <c r="AR27" s="345"/>
      <c r="AS27" s="345"/>
      <c r="AT27" s="345"/>
      <c r="AU27" s="345"/>
      <c r="AV27" s="345"/>
      <c r="AW27" s="350"/>
      <c r="AX27" s="345"/>
      <c r="AY27" s="345"/>
      <c r="AZ27" s="345"/>
      <c r="BA27" s="345"/>
      <c r="BB27" s="345"/>
      <c r="BC27" s="345"/>
      <c r="BD27" s="345"/>
      <c r="BE27" s="345"/>
      <c r="BF27" s="345"/>
      <c r="BG27" s="345"/>
      <c r="BH27" s="345"/>
      <c r="BI27" s="345"/>
      <c r="BJ27" s="345"/>
      <c r="BK27" s="345"/>
      <c r="BL27" s="345"/>
      <c r="BM27" s="345"/>
      <c r="BN27" s="345"/>
      <c r="BO27" s="346"/>
      <c r="CJ27" s="390"/>
      <c r="CK27" s="390"/>
      <c r="CL27" s="390"/>
      <c r="CM27" s="390"/>
      <c r="CN27" s="390"/>
      <c r="CO27" s="390"/>
      <c r="CP27" s="390"/>
      <c r="CQ27" s="390"/>
      <c r="CR27" s="390"/>
      <c r="CS27" s="390"/>
      <c r="CT27" s="390"/>
      <c r="CU27" s="390"/>
      <c r="CV27" s="390"/>
      <c r="CW27" s="390"/>
      <c r="CX27" s="390"/>
      <c r="CY27" s="390"/>
      <c r="CZ27" s="390"/>
      <c r="DA27" s="390"/>
      <c r="DB27" s="390"/>
      <c r="DC27" s="390"/>
    </row>
    <row r="28" spans="1:107" ht="11.25" customHeight="1" thickBo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107" ht="18" customHeight="1">
      <c r="A29" s="352" t="s">
        <v>60</v>
      </c>
      <c r="B29" s="353"/>
      <c r="C29" s="83"/>
      <c r="D29" s="358" t="s">
        <v>61</v>
      </c>
      <c r="E29" s="358"/>
      <c r="F29" s="358"/>
      <c r="G29" s="358"/>
      <c r="H29" s="84"/>
      <c r="I29" s="84"/>
      <c r="J29" s="84"/>
      <c r="K29" s="84"/>
      <c r="L29" s="84"/>
      <c r="M29" s="84"/>
      <c r="N29" s="97"/>
      <c r="O29" s="97"/>
      <c r="P29" s="97"/>
      <c r="Q29" s="97"/>
      <c r="R29" s="97"/>
      <c r="S29" s="376"/>
      <c r="T29" s="376"/>
      <c r="U29" s="376"/>
      <c r="V29" s="376"/>
      <c r="W29" s="376"/>
      <c r="X29" s="376"/>
      <c r="Y29" s="335" t="s">
        <v>17</v>
      </c>
      <c r="Z29" s="335"/>
      <c r="AA29" s="359"/>
      <c r="AB29" s="360" t="s">
        <v>62</v>
      </c>
      <c r="AC29" s="361"/>
      <c r="AD29" s="361"/>
      <c r="AE29" s="361"/>
      <c r="AF29" s="361"/>
      <c r="AG29" s="361"/>
      <c r="AH29" s="361"/>
      <c r="AI29" s="361"/>
      <c r="AJ29" s="361"/>
      <c r="AK29" s="361"/>
      <c r="AL29" s="361"/>
      <c r="AM29" s="361"/>
      <c r="AN29" s="361"/>
      <c r="AO29" s="361"/>
      <c r="AP29" s="361"/>
      <c r="AQ29" s="361"/>
      <c r="AR29" s="361"/>
      <c r="AS29" s="361"/>
      <c r="AT29" s="361"/>
      <c r="AU29" s="361"/>
      <c r="AV29" s="361"/>
      <c r="AW29" s="361"/>
      <c r="AX29" s="361"/>
      <c r="AY29" s="361"/>
      <c r="AZ29" s="361"/>
      <c r="BA29" s="361"/>
      <c r="BB29" s="361"/>
      <c r="BC29" s="361"/>
      <c r="BD29" s="361"/>
      <c r="BE29" s="361"/>
      <c r="BF29" s="361"/>
      <c r="BG29" s="361"/>
      <c r="BH29" s="361"/>
      <c r="BI29" s="361"/>
      <c r="BJ29" s="361"/>
      <c r="BK29" s="362"/>
      <c r="BL29" s="363" t="s">
        <v>63</v>
      </c>
      <c r="BM29" s="364"/>
      <c r="BN29" s="364"/>
      <c r="BO29" s="365"/>
      <c r="BX29" s="174">
        <f>IF(OR(AND(S29="",OR(K30="",O30="",T30=""),OR(J31="",T31="",K32=""),AB30=""),AB32=""),1,0)</f>
        <v>1</v>
      </c>
      <c r="BY29" s="571" t="str">
        <f>IF(BX29=1,"用地の所有状況に入力漏れがあります（「用地について」は、特記すべきことがない場合、「特に問題なし」等と記入してください）","")</f>
        <v>用地の所有状況に入力漏れがあります（「用地について」は、特記すべきことがない場合、「特に問題なし」等と記入してください）</v>
      </c>
    </row>
    <row r="30" spans="1:107" ht="18" customHeight="1">
      <c r="A30" s="354"/>
      <c r="B30" s="355"/>
      <c r="C30" s="15"/>
      <c r="D30" s="305" t="s">
        <v>64</v>
      </c>
      <c r="E30" s="305"/>
      <c r="F30" s="305"/>
      <c r="G30" s="305"/>
      <c r="H30" s="305" t="s">
        <v>65</v>
      </c>
      <c r="I30" s="305"/>
      <c r="J30" s="305"/>
      <c r="K30" s="306"/>
      <c r="L30" s="306"/>
      <c r="M30" s="305" t="s">
        <v>29</v>
      </c>
      <c r="N30" s="305"/>
      <c r="O30" s="306"/>
      <c r="P30" s="306"/>
      <c r="Q30" s="305" t="s">
        <v>66</v>
      </c>
      <c r="R30" s="305"/>
      <c r="S30" s="305"/>
      <c r="T30" s="382"/>
      <c r="U30" s="382"/>
      <c r="V30" s="382"/>
      <c r="W30" s="382"/>
      <c r="X30" s="382"/>
      <c r="Y30" s="385" t="s">
        <v>17</v>
      </c>
      <c r="Z30" s="385"/>
      <c r="AA30" s="386"/>
      <c r="AB30" s="387"/>
      <c r="AC30" s="388"/>
      <c r="AD30" s="388"/>
      <c r="AE30" s="388"/>
      <c r="AF30" s="388"/>
      <c r="AG30" s="388"/>
      <c r="AH30" s="388"/>
      <c r="AI30" s="388"/>
      <c r="AJ30" s="388"/>
      <c r="AK30" s="388"/>
      <c r="AL30" s="388"/>
      <c r="AM30" s="388"/>
      <c r="AN30" s="388"/>
      <c r="AO30" s="388"/>
      <c r="AP30" s="388"/>
      <c r="AQ30" s="388"/>
      <c r="AR30" s="388"/>
      <c r="AS30" s="388"/>
      <c r="AT30" s="388"/>
      <c r="AU30" s="388"/>
      <c r="AV30" s="388"/>
      <c r="AW30" s="388"/>
      <c r="AX30" s="388"/>
      <c r="AY30" s="388"/>
      <c r="AZ30" s="388"/>
      <c r="BA30" s="388"/>
      <c r="BB30" s="388"/>
      <c r="BC30" s="388"/>
      <c r="BD30" s="388"/>
      <c r="BE30" s="388"/>
      <c r="BF30" s="388"/>
      <c r="BG30" s="388"/>
      <c r="BH30" s="388"/>
      <c r="BI30" s="388"/>
      <c r="BJ30" s="388"/>
      <c r="BK30" s="389"/>
      <c r="BL30" s="366"/>
      <c r="BM30" s="367"/>
      <c r="BN30" s="367"/>
      <c r="BO30" s="368"/>
      <c r="BX30" s="174"/>
      <c r="BY30" s="571"/>
    </row>
    <row r="31" spans="1:107" ht="18" customHeight="1">
      <c r="A31" s="354"/>
      <c r="B31" s="355"/>
      <c r="C31" s="16"/>
      <c r="D31" s="301" t="s">
        <v>67</v>
      </c>
      <c r="E31" s="301"/>
      <c r="F31" s="301"/>
      <c r="G31" s="301"/>
      <c r="H31" s="17" t="s">
        <v>21</v>
      </c>
      <c r="I31" s="18"/>
      <c r="J31" s="383"/>
      <c r="K31" s="383"/>
      <c r="L31" s="383"/>
      <c r="M31" s="383"/>
      <c r="N31" s="383"/>
      <c r="O31" s="383"/>
      <c r="P31" s="383"/>
      <c r="Q31" s="19"/>
      <c r="R31" s="19" t="s">
        <v>37</v>
      </c>
      <c r="S31" s="19"/>
      <c r="T31" s="375"/>
      <c r="U31" s="375"/>
      <c r="V31" s="375"/>
      <c r="W31" s="375"/>
      <c r="X31" s="375"/>
      <c r="Y31" s="377" t="s">
        <v>17</v>
      </c>
      <c r="Z31" s="377"/>
      <c r="AA31" s="378"/>
      <c r="AB31" s="302" t="s">
        <v>71</v>
      </c>
      <c r="AC31" s="303"/>
      <c r="AD31" s="303"/>
      <c r="AE31" s="303"/>
      <c r="AF31" s="303"/>
      <c r="AG31" s="303"/>
      <c r="AH31" s="303"/>
      <c r="AI31" s="303"/>
      <c r="AJ31" s="303"/>
      <c r="AK31" s="303"/>
      <c r="AL31" s="303"/>
      <c r="AM31" s="303"/>
      <c r="AN31" s="303"/>
      <c r="AO31" s="303"/>
      <c r="AP31" s="303"/>
      <c r="AQ31" s="303"/>
      <c r="AR31" s="303"/>
      <c r="AS31" s="303"/>
      <c r="AT31" s="303"/>
      <c r="AU31" s="303"/>
      <c r="AV31" s="303"/>
      <c r="AW31" s="303"/>
      <c r="AX31" s="303"/>
      <c r="AY31" s="303"/>
      <c r="AZ31" s="303"/>
      <c r="BA31" s="303"/>
      <c r="BB31" s="303"/>
      <c r="BC31" s="303"/>
      <c r="BD31" s="303"/>
      <c r="BE31" s="303"/>
      <c r="BF31" s="303"/>
      <c r="BG31" s="303"/>
      <c r="BH31" s="303"/>
      <c r="BI31" s="303"/>
      <c r="BJ31" s="303"/>
      <c r="BK31" s="304"/>
      <c r="BL31" s="369"/>
      <c r="BM31" s="370"/>
      <c r="BN31" s="370"/>
      <c r="BO31" s="371"/>
      <c r="BV31" s="174">
        <f>IF(BL31="有",1,0)</f>
        <v>0</v>
      </c>
      <c r="BW31" s="173" t="str">
        <f>IF(BV31=1,"危険地区指定が有の場合、その地域に整備すると判断した理由を自治体内で整理しておいてください","")</f>
        <v/>
      </c>
      <c r="BX31" s="174">
        <f>IF(BL31="",1,0)</f>
        <v>1</v>
      </c>
      <c r="BY31" s="175" t="str">
        <f>IF(BX31=1,"危険地区指定の有無に入力漏れがあります","")</f>
        <v>危険地区指定の有無に入力漏れがあります</v>
      </c>
    </row>
    <row r="32" spans="1:107" ht="18" customHeight="1" thickBot="1">
      <c r="A32" s="356"/>
      <c r="B32" s="357"/>
      <c r="C32" s="20"/>
      <c r="D32" s="323" t="s">
        <v>72</v>
      </c>
      <c r="E32" s="323"/>
      <c r="F32" s="323"/>
      <c r="G32" s="323"/>
      <c r="H32" s="323"/>
      <c r="I32" s="323"/>
      <c r="J32" s="323"/>
      <c r="K32" s="384"/>
      <c r="L32" s="384"/>
      <c r="M32" s="384"/>
      <c r="N32" s="384"/>
      <c r="O32" s="384"/>
      <c r="P32" s="384"/>
      <c r="Q32" s="384"/>
      <c r="R32" s="384"/>
      <c r="S32" s="384"/>
      <c r="T32" s="384"/>
      <c r="U32" s="384"/>
      <c r="V32" s="384"/>
      <c r="W32" s="384"/>
      <c r="X32" s="384"/>
      <c r="Y32" s="384"/>
      <c r="Z32" s="88" t="s">
        <v>282</v>
      </c>
      <c r="AA32" s="9"/>
      <c r="AB32" s="379"/>
      <c r="AC32" s="380"/>
      <c r="AD32" s="380"/>
      <c r="AE32" s="380"/>
      <c r="AF32" s="380"/>
      <c r="AG32" s="380"/>
      <c r="AH32" s="380"/>
      <c r="AI32" s="380"/>
      <c r="AJ32" s="380"/>
      <c r="AK32" s="380"/>
      <c r="AL32" s="380"/>
      <c r="AM32" s="380"/>
      <c r="AN32" s="380"/>
      <c r="AO32" s="380"/>
      <c r="AP32" s="380"/>
      <c r="AQ32" s="380"/>
      <c r="AR32" s="380"/>
      <c r="AS32" s="380"/>
      <c r="AT32" s="380"/>
      <c r="AU32" s="380"/>
      <c r="AV32" s="380"/>
      <c r="AW32" s="380"/>
      <c r="AX32" s="380"/>
      <c r="AY32" s="380"/>
      <c r="AZ32" s="380"/>
      <c r="BA32" s="380"/>
      <c r="BB32" s="380"/>
      <c r="BC32" s="380"/>
      <c r="BD32" s="380"/>
      <c r="BE32" s="380"/>
      <c r="BF32" s="380"/>
      <c r="BG32" s="380"/>
      <c r="BH32" s="380"/>
      <c r="BI32" s="380"/>
      <c r="BJ32" s="380"/>
      <c r="BK32" s="381"/>
      <c r="BL32" s="372"/>
      <c r="BM32" s="373"/>
      <c r="BN32" s="373"/>
      <c r="BO32" s="374"/>
      <c r="BV32" s="174"/>
      <c r="BW32" s="173"/>
      <c r="BX32" s="174"/>
      <c r="BY32" s="175"/>
    </row>
    <row r="33" spans="1:77" ht="8.25" customHeight="1" thickBot="1"/>
    <row r="34" spans="1:77" ht="17.25" customHeight="1" thickBot="1">
      <c r="A34" s="314" t="s">
        <v>73</v>
      </c>
      <c r="B34" s="315"/>
      <c r="C34" s="315"/>
      <c r="D34" s="315"/>
      <c r="E34" s="315"/>
      <c r="F34" s="315"/>
      <c r="G34" s="315"/>
      <c r="H34" s="315"/>
      <c r="I34" s="315"/>
      <c r="J34" s="315"/>
      <c r="K34" s="316"/>
      <c r="L34" s="319" t="s">
        <v>74</v>
      </c>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0"/>
      <c r="AN34" s="320"/>
      <c r="AO34" s="320"/>
      <c r="AP34" s="320"/>
      <c r="AQ34" s="320"/>
      <c r="AR34" s="320"/>
      <c r="AS34" s="320"/>
      <c r="AT34" s="320"/>
      <c r="AU34" s="320"/>
      <c r="AV34" s="320"/>
      <c r="AW34" s="320"/>
      <c r="AX34" s="320"/>
      <c r="AY34" s="320"/>
      <c r="AZ34" s="320"/>
      <c r="BA34" s="320"/>
      <c r="BB34" s="320"/>
      <c r="BC34" s="321"/>
      <c r="BE34" s="195" t="s">
        <v>75</v>
      </c>
      <c r="BF34" s="196"/>
      <c r="BG34" s="196"/>
      <c r="BH34" s="196"/>
      <c r="BI34" s="196"/>
      <c r="BJ34" s="196"/>
      <c r="BK34" s="196"/>
      <c r="BL34" s="196"/>
      <c r="BM34" s="196"/>
      <c r="BN34" s="196"/>
      <c r="BO34" s="197"/>
    </row>
    <row r="35" spans="1:77" ht="18" customHeight="1" thickBot="1">
      <c r="A35" s="317"/>
      <c r="B35" s="174"/>
      <c r="C35" s="174"/>
      <c r="D35" s="174"/>
      <c r="E35" s="174"/>
      <c r="F35" s="174"/>
      <c r="G35" s="174"/>
      <c r="H35" s="174"/>
      <c r="I35" s="174"/>
      <c r="J35" s="174"/>
      <c r="K35" s="318"/>
      <c r="L35" s="274" t="s">
        <v>219</v>
      </c>
      <c r="M35" s="275"/>
      <c r="N35" s="275"/>
      <c r="O35" s="275"/>
      <c r="P35" s="275"/>
      <c r="Q35" s="275"/>
      <c r="R35" s="275"/>
      <c r="S35" s="275"/>
      <c r="T35" s="275"/>
      <c r="U35" s="275"/>
      <c r="V35" s="275"/>
      <c r="W35" s="275"/>
      <c r="X35" s="275"/>
      <c r="Y35" s="275"/>
      <c r="Z35" s="275"/>
      <c r="AA35" s="275"/>
      <c r="AB35" s="275"/>
      <c r="AC35" s="275"/>
      <c r="AD35" s="275"/>
      <c r="AE35" s="275"/>
      <c r="AF35" s="275"/>
      <c r="AG35" s="325"/>
      <c r="AH35" s="274" t="s">
        <v>180</v>
      </c>
      <c r="AI35" s="275"/>
      <c r="AJ35" s="275"/>
      <c r="AK35" s="275"/>
      <c r="AL35" s="275"/>
      <c r="AM35" s="275"/>
      <c r="AN35" s="275"/>
      <c r="AO35" s="275"/>
      <c r="AP35" s="275"/>
      <c r="AQ35" s="275"/>
      <c r="AR35" s="275"/>
      <c r="AS35" s="275"/>
      <c r="AT35" s="275"/>
      <c r="AU35" s="275"/>
      <c r="AV35" s="275"/>
      <c r="AW35" s="275"/>
      <c r="AX35" s="275"/>
      <c r="AY35" s="275"/>
      <c r="AZ35" s="275"/>
      <c r="BA35" s="275"/>
      <c r="BB35" s="275"/>
      <c r="BC35" s="325"/>
      <c r="BD35" s="86"/>
      <c r="BE35" s="322"/>
      <c r="BF35" s="323"/>
      <c r="BG35" s="323"/>
      <c r="BH35" s="323"/>
      <c r="BI35" s="323"/>
      <c r="BJ35" s="323"/>
      <c r="BK35" s="323"/>
      <c r="BL35" s="323"/>
      <c r="BM35" s="323"/>
      <c r="BN35" s="323"/>
      <c r="BO35" s="324"/>
    </row>
    <row r="36" spans="1:77" ht="13.5" customHeight="1">
      <c r="A36" s="326"/>
      <c r="B36" s="327"/>
      <c r="C36" s="327"/>
      <c r="D36" s="327"/>
      <c r="E36" s="327"/>
      <c r="F36" s="327"/>
      <c r="G36" s="327"/>
      <c r="H36" s="327"/>
      <c r="I36" s="327"/>
      <c r="J36" s="327"/>
      <c r="K36" s="327"/>
      <c r="L36" s="190" t="s">
        <v>76</v>
      </c>
      <c r="M36" s="191"/>
      <c r="N36" s="191"/>
      <c r="O36" s="191"/>
      <c r="P36" s="192" t="s">
        <v>77</v>
      </c>
      <c r="Q36" s="193"/>
      <c r="R36" s="193"/>
      <c r="S36" s="193"/>
      <c r="T36" s="193"/>
      <c r="U36" s="193"/>
      <c r="V36" s="193"/>
      <c r="W36" s="193"/>
      <c r="X36" s="193"/>
      <c r="Y36" s="193"/>
      <c r="Z36" s="194"/>
      <c r="AA36" s="188" t="s">
        <v>78</v>
      </c>
      <c r="AB36" s="188"/>
      <c r="AC36" s="188"/>
      <c r="AD36" s="188"/>
      <c r="AE36" s="188"/>
      <c r="AF36" s="188"/>
      <c r="AG36" s="189"/>
      <c r="AH36" s="190" t="s">
        <v>76</v>
      </c>
      <c r="AI36" s="191"/>
      <c r="AJ36" s="191"/>
      <c r="AK36" s="191"/>
      <c r="AL36" s="192" t="s">
        <v>77</v>
      </c>
      <c r="AM36" s="193"/>
      <c r="AN36" s="193"/>
      <c r="AO36" s="193"/>
      <c r="AP36" s="193"/>
      <c r="AQ36" s="193"/>
      <c r="AR36" s="193"/>
      <c r="AS36" s="193"/>
      <c r="AT36" s="193"/>
      <c r="AU36" s="193"/>
      <c r="AV36" s="194"/>
      <c r="AW36" s="188" t="s">
        <v>78</v>
      </c>
      <c r="AX36" s="188"/>
      <c r="AY36" s="188"/>
      <c r="AZ36" s="188"/>
      <c r="BA36" s="188"/>
      <c r="BB36" s="188"/>
      <c r="BC36" s="189"/>
      <c r="BD36" s="86"/>
      <c r="BE36" s="195" t="s">
        <v>183</v>
      </c>
      <c r="BF36" s="196"/>
      <c r="BG36" s="196"/>
      <c r="BH36" s="196"/>
      <c r="BI36" s="196"/>
      <c r="BJ36" s="196"/>
      <c r="BK36" s="196"/>
      <c r="BL36" s="196"/>
      <c r="BM36" s="196"/>
      <c r="BN36" s="196"/>
      <c r="BO36" s="197"/>
      <c r="BP36" s="66"/>
    </row>
    <row r="37" spans="1:77" ht="27" customHeight="1">
      <c r="A37" s="307" t="s">
        <v>202</v>
      </c>
      <c r="B37" s="308"/>
      <c r="C37" s="308"/>
      <c r="D37" s="308"/>
      <c r="E37" s="308"/>
      <c r="F37" s="308"/>
      <c r="G37" s="308"/>
      <c r="H37" s="308"/>
      <c r="I37" s="308"/>
      <c r="J37" s="308"/>
      <c r="K37" s="308"/>
      <c r="L37" s="260"/>
      <c r="M37" s="261"/>
      <c r="N37" s="261"/>
      <c r="O37" s="261"/>
      <c r="P37" s="309"/>
      <c r="Q37" s="310"/>
      <c r="R37" s="310"/>
      <c r="S37" s="310"/>
      <c r="T37" s="310"/>
      <c r="U37" s="310"/>
      <c r="V37" s="310"/>
      <c r="W37" s="310"/>
      <c r="X37" s="310"/>
      <c r="Y37" s="310"/>
      <c r="Z37" s="311"/>
      <c r="AA37" s="312"/>
      <c r="AB37" s="312"/>
      <c r="AC37" s="312"/>
      <c r="AD37" s="312"/>
      <c r="AE37" s="312"/>
      <c r="AF37" s="312"/>
      <c r="AG37" s="313"/>
      <c r="AH37" s="260"/>
      <c r="AI37" s="261"/>
      <c r="AJ37" s="261"/>
      <c r="AK37" s="261"/>
      <c r="AL37" s="309"/>
      <c r="AM37" s="310"/>
      <c r="AN37" s="310"/>
      <c r="AO37" s="310"/>
      <c r="AP37" s="310"/>
      <c r="AQ37" s="310"/>
      <c r="AR37" s="310"/>
      <c r="AS37" s="310"/>
      <c r="AT37" s="310"/>
      <c r="AU37" s="310"/>
      <c r="AV37" s="311"/>
      <c r="AW37" s="312"/>
      <c r="AX37" s="312"/>
      <c r="AY37" s="312"/>
      <c r="AZ37" s="312"/>
      <c r="BA37" s="312"/>
      <c r="BB37" s="312"/>
      <c r="BC37" s="313"/>
      <c r="BD37" s="86"/>
      <c r="BE37" s="299"/>
      <c r="BF37" s="300"/>
      <c r="BG37" s="300"/>
      <c r="BH37" s="300"/>
      <c r="BI37" s="300"/>
      <c r="BJ37" s="300"/>
      <c r="BK37" s="300"/>
      <c r="BL37" s="300"/>
      <c r="BM37" s="300"/>
      <c r="BN37" s="186" t="s">
        <v>181</v>
      </c>
      <c r="BO37" s="187"/>
      <c r="BP37" s="66"/>
      <c r="BX37" s="100">
        <f>IF(AND(AA38&lt;&gt;0,AW38&lt;&gt;0),1,0)</f>
        <v>0</v>
      </c>
      <c r="BY37" s="115" t="str">
        <f>IF(BX37=1,"特殊付帯工事の基準額が保育所と教育の両方に計上しています（両方工事する場合は保育の額を計上すること）","")</f>
        <v/>
      </c>
    </row>
    <row r="38" spans="1:77" ht="27" customHeight="1">
      <c r="A38" s="287" t="s">
        <v>79</v>
      </c>
      <c r="B38" s="288"/>
      <c r="C38" s="288"/>
      <c r="D38" s="288"/>
      <c r="E38" s="288"/>
      <c r="F38" s="288"/>
      <c r="G38" s="288"/>
      <c r="H38" s="288"/>
      <c r="I38" s="288"/>
      <c r="J38" s="288"/>
      <c r="K38" s="289"/>
      <c r="L38" s="260"/>
      <c r="M38" s="261"/>
      <c r="N38" s="261"/>
      <c r="O38" s="261"/>
      <c r="P38" s="290"/>
      <c r="Q38" s="291"/>
      <c r="R38" s="291"/>
      <c r="S38" s="291"/>
      <c r="T38" s="291"/>
      <c r="U38" s="291"/>
      <c r="V38" s="291"/>
      <c r="W38" s="291"/>
      <c r="X38" s="291"/>
      <c r="Y38" s="291"/>
      <c r="Z38" s="292"/>
      <c r="AA38" s="280"/>
      <c r="AB38" s="280"/>
      <c r="AC38" s="280"/>
      <c r="AD38" s="280"/>
      <c r="AE38" s="280"/>
      <c r="AF38" s="280"/>
      <c r="AG38" s="281"/>
      <c r="AH38" s="178"/>
      <c r="AI38" s="179"/>
      <c r="AJ38" s="179"/>
      <c r="AK38" s="179"/>
      <c r="AL38" s="290"/>
      <c r="AM38" s="291"/>
      <c r="AN38" s="291"/>
      <c r="AO38" s="291"/>
      <c r="AP38" s="291"/>
      <c r="AQ38" s="291"/>
      <c r="AR38" s="291"/>
      <c r="AS38" s="291"/>
      <c r="AT38" s="291"/>
      <c r="AU38" s="291"/>
      <c r="AV38" s="292"/>
      <c r="AW38" s="280"/>
      <c r="AX38" s="280"/>
      <c r="AY38" s="280"/>
      <c r="AZ38" s="280"/>
      <c r="BA38" s="280"/>
      <c r="BB38" s="280"/>
      <c r="BC38" s="281"/>
      <c r="BD38" s="86"/>
      <c r="BE38" s="299"/>
      <c r="BF38" s="300"/>
      <c r="BG38" s="300"/>
      <c r="BH38" s="300"/>
      <c r="BI38" s="300"/>
      <c r="BJ38" s="300"/>
      <c r="BK38" s="300"/>
      <c r="BL38" s="300"/>
      <c r="BM38" s="300"/>
      <c r="BN38" s="186" t="s">
        <v>181</v>
      </c>
      <c r="BO38" s="187"/>
      <c r="BP38" s="66"/>
      <c r="BV38" s="100">
        <f>IF(AND(OR(AA42&lt;&gt;0,AW42&lt;&gt;0),J31&lt;&gt;"賃借権",J31&lt;&gt;"定期借地権"),1,0)</f>
        <v>0</v>
      </c>
      <c r="BW38" s="116" t="str">
        <f>IF(BV38=1,"土地借料加算を適用するのに、用地の状況で「賃借権」又は「定期借地権」が入力されていません。土地借料加算の対象となるか確認をお願いします。","")</f>
        <v/>
      </c>
      <c r="BX38" s="100">
        <f>IF(AND(AA12="",AA13="",OR(F12="創設",F12="増築"),OR(AA44&lt;&gt;0,AA45&lt;&gt;0,AW44&lt;&gt;0,AW45&lt;&gt;0)),1,0)</f>
        <v>0</v>
      </c>
      <c r="BY38" s="115" t="str">
        <f>IF(BX38=1,"創設又は増築の場合、仮設施設整備工事費と解体撤去工事費は算出できません","")</f>
        <v/>
      </c>
    </row>
    <row r="39" spans="1:77" ht="27" customHeight="1" thickBot="1">
      <c r="A39" s="287" t="s">
        <v>80</v>
      </c>
      <c r="B39" s="288"/>
      <c r="C39" s="288"/>
      <c r="D39" s="288"/>
      <c r="E39" s="288"/>
      <c r="F39" s="288"/>
      <c r="G39" s="288"/>
      <c r="H39" s="288"/>
      <c r="I39" s="288"/>
      <c r="J39" s="288"/>
      <c r="K39" s="289"/>
      <c r="L39" s="260"/>
      <c r="M39" s="261"/>
      <c r="N39" s="261"/>
      <c r="O39" s="261"/>
      <c r="P39" s="290"/>
      <c r="Q39" s="291"/>
      <c r="R39" s="291"/>
      <c r="S39" s="291"/>
      <c r="T39" s="291"/>
      <c r="U39" s="291"/>
      <c r="V39" s="291"/>
      <c r="W39" s="291"/>
      <c r="X39" s="291"/>
      <c r="Y39" s="291"/>
      <c r="Z39" s="292"/>
      <c r="AA39" s="280"/>
      <c r="AB39" s="280"/>
      <c r="AC39" s="280"/>
      <c r="AD39" s="280"/>
      <c r="AE39" s="280"/>
      <c r="AF39" s="280"/>
      <c r="AG39" s="281"/>
      <c r="AH39" s="178"/>
      <c r="AI39" s="179"/>
      <c r="AJ39" s="179"/>
      <c r="AK39" s="180"/>
      <c r="AL39" s="290"/>
      <c r="AM39" s="291"/>
      <c r="AN39" s="291"/>
      <c r="AO39" s="291"/>
      <c r="AP39" s="291"/>
      <c r="AQ39" s="291"/>
      <c r="AR39" s="291"/>
      <c r="AS39" s="291"/>
      <c r="AT39" s="291"/>
      <c r="AU39" s="291"/>
      <c r="AV39" s="292"/>
      <c r="AW39" s="280"/>
      <c r="AX39" s="280"/>
      <c r="AY39" s="280"/>
      <c r="AZ39" s="280"/>
      <c r="BA39" s="280"/>
      <c r="BB39" s="280"/>
      <c r="BC39" s="281"/>
      <c r="BD39" s="86"/>
      <c r="BE39" s="297"/>
      <c r="BF39" s="298"/>
      <c r="BG39" s="298"/>
      <c r="BH39" s="298"/>
      <c r="BI39" s="298"/>
      <c r="BJ39" s="298"/>
      <c r="BK39" s="298"/>
      <c r="BL39" s="298"/>
      <c r="BM39" s="298"/>
      <c r="BN39" s="186" t="s">
        <v>181</v>
      </c>
      <c r="BO39" s="187"/>
      <c r="BP39" s="66"/>
      <c r="BX39" s="100">
        <f>IF(OR(AND(OR(AA12="創設",AA12="増築"),OR(AA44&lt;&gt;0,AA45&lt;&gt;0,)),AND(OR(AA13="創設",AA13="増築"),OR(AW44&lt;&gt;0,AW45&lt;&gt;0,))),1,0)</f>
        <v>0</v>
      </c>
      <c r="BY39" s="115" t="str">
        <f>IF(BX39=1,"創設又は増築の場合、仮設施設整備工事費と解体撤去工事費は算出できません","")</f>
        <v/>
      </c>
    </row>
    <row r="40" spans="1:77" ht="27" customHeight="1">
      <c r="A40" s="287" t="s">
        <v>81</v>
      </c>
      <c r="B40" s="288"/>
      <c r="C40" s="288"/>
      <c r="D40" s="288"/>
      <c r="E40" s="288"/>
      <c r="F40" s="288"/>
      <c r="G40" s="288"/>
      <c r="H40" s="288"/>
      <c r="I40" s="288"/>
      <c r="J40" s="288"/>
      <c r="K40" s="289"/>
      <c r="L40" s="260"/>
      <c r="M40" s="261"/>
      <c r="N40" s="261"/>
      <c r="O40" s="261"/>
      <c r="P40" s="290"/>
      <c r="Q40" s="291"/>
      <c r="R40" s="291"/>
      <c r="S40" s="291"/>
      <c r="T40" s="291"/>
      <c r="U40" s="291"/>
      <c r="V40" s="291"/>
      <c r="W40" s="291"/>
      <c r="X40" s="291"/>
      <c r="Y40" s="291"/>
      <c r="Z40" s="292"/>
      <c r="AA40" s="280"/>
      <c r="AB40" s="280"/>
      <c r="AC40" s="280"/>
      <c r="AD40" s="280"/>
      <c r="AE40" s="280"/>
      <c r="AF40" s="280"/>
      <c r="AG40" s="281"/>
      <c r="AH40" s="178"/>
      <c r="AI40" s="179"/>
      <c r="AJ40" s="179"/>
      <c r="AK40" s="179"/>
      <c r="AL40" s="290"/>
      <c r="AM40" s="291"/>
      <c r="AN40" s="291"/>
      <c r="AO40" s="291"/>
      <c r="AP40" s="291"/>
      <c r="AQ40" s="291"/>
      <c r="AR40" s="291"/>
      <c r="AS40" s="291"/>
      <c r="AT40" s="291"/>
      <c r="AU40" s="291"/>
      <c r="AV40" s="292"/>
      <c r="AW40" s="280"/>
      <c r="AX40" s="280"/>
      <c r="AY40" s="280"/>
      <c r="AZ40" s="280"/>
      <c r="BA40" s="280"/>
      <c r="BB40" s="280"/>
      <c r="BC40" s="281"/>
      <c r="BD40" s="86"/>
      <c r="BE40" s="293" t="s">
        <v>198</v>
      </c>
      <c r="BF40" s="294"/>
      <c r="BG40" s="294"/>
      <c r="BH40" s="294"/>
      <c r="BI40" s="294"/>
      <c r="BJ40" s="294"/>
      <c r="BK40" s="294"/>
      <c r="BL40" s="294"/>
      <c r="BM40" s="294"/>
      <c r="BN40" s="294"/>
      <c r="BO40" s="295"/>
      <c r="BX40" s="100">
        <f>IF(AND(OR(F12="大規模修繕",F12="防犯対策（外構）",F12="防犯対策（非常通報装置等）",F12="防犯対策（外構・非常通報装置等）"),OR(BE37="",BE38="",BE39="")),1,0)</f>
        <v>0</v>
      </c>
      <c r="BY40" s="115" t="str">
        <f>IF(BX40=1,"見積書毎の対象事業費（３社分）の入力漏れがあります","")</f>
        <v/>
      </c>
    </row>
    <row r="41" spans="1:77" ht="27" customHeight="1" thickBot="1">
      <c r="A41" s="287" t="s">
        <v>82</v>
      </c>
      <c r="B41" s="288"/>
      <c r="C41" s="288"/>
      <c r="D41" s="288"/>
      <c r="E41" s="288"/>
      <c r="F41" s="288"/>
      <c r="G41" s="288"/>
      <c r="H41" s="288"/>
      <c r="I41" s="288"/>
      <c r="J41" s="288"/>
      <c r="K41" s="289"/>
      <c r="L41" s="260"/>
      <c r="M41" s="261"/>
      <c r="N41" s="261"/>
      <c r="O41" s="296"/>
      <c r="P41" s="290"/>
      <c r="Q41" s="291"/>
      <c r="R41" s="291"/>
      <c r="S41" s="291"/>
      <c r="T41" s="291"/>
      <c r="U41" s="291"/>
      <c r="V41" s="291"/>
      <c r="W41" s="291"/>
      <c r="X41" s="291"/>
      <c r="Y41" s="291"/>
      <c r="Z41" s="292"/>
      <c r="AA41" s="280"/>
      <c r="AB41" s="280"/>
      <c r="AC41" s="280"/>
      <c r="AD41" s="280"/>
      <c r="AE41" s="280"/>
      <c r="AF41" s="280"/>
      <c r="AG41" s="281"/>
      <c r="AH41" s="178"/>
      <c r="AI41" s="179"/>
      <c r="AJ41" s="179"/>
      <c r="AK41" s="180"/>
      <c r="AL41" s="277"/>
      <c r="AM41" s="278"/>
      <c r="AN41" s="278"/>
      <c r="AO41" s="278"/>
      <c r="AP41" s="278"/>
      <c r="AQ41" s="278"/>
      <c r="AR41" s="278"/>
      <c r="AS41" s="278"/>
      <c r="AT41" s="278"/>
      <c r="AU41" s="278"/>
      <c r="AV41" s="279"/>
      <c r="AW41" s="280"/>
      <c r="AX41" s="280"/>
      <c r="AY41" s="280"/>
      <c r="AZ41" s="280"/>
      <c r="BA41" s="280"/>
      <c r="BB41" s="280"/>
      <c r="BC41" s="281"/>
      <c r="BD41" s="86"/>
      <c r="BE41" s="183"/>
      <c r="BF41" s="184"/>
      <c r="BG41" s="184"/>
      <c r="BH41" s="184"/>
      <c r="BI41" s="184"/>
      <c r="BJ41" s="184"/>
      <c r="BK41" s="184"/>
      <c r="BL41" s="184"/>
      <c r="BM41" s="184"/>
      <c r="BN41" s="184"/>
      <c r="BO41" s="185"/>
      <c r="BX41" s="100" t="e">
        <f>IF(AND(BQ11=TRUE,#REF!=""),1,0)</f>
        <v>#REF!</v>
      </c>
      <c r="BY41" s="115" t="e">
        <f>IF(BX41=1,"「「保育提供体制の確保のための実施計画」の採択の有無の入力漏れがあります","")</f>
        <v>#REF!</v>
      </c>
    </row>
    <row r="42" spans="1:77" ht="27" customHeight="1">
      <c r="A42" s="287" t="s">
        <v>83</v>
      </c>
      <c r="B42" s="288"/>
      <c r="C42" s="288"/>
      <c r="D42" s="288"/>
      <c r="E42" s="288"/>
      <c r="F42" s="288"/>
      <c r="G42" s="288"/>
      <c r="H42" s="288"/>
      <c r="I42" s="288"/>
      <c r="J42" s="288"/>
      <c r="K42" s="289"/>
      <c r="L42" s="260"/>
      <c r="M42" s="261"/>
      <c r="N42" s="261"/>
      <c r="O42" s="261"/>
      <c r="P42" s="290"/>
      <c r="Q42" s="291"/>
      <c r="R42" s="291"/>
      <c r="S42" s="291"/>
      <c r="T42" s="291"/>
      <c r="U42" s="291"/>
      <c r="V42" s="291"/>
      <c r="W42" s="291"/>
      <c r="X42" s="291"/>
      <c r="Y42" s="291"/>
      <c r="Z42" s="292"/>
      <c r="AA42" s="280"/>
      <c r="AB42" s="280"/>
      <c r="AC42" s="280"/>
      <c r="AD42" s="280"/>
      <c r="AE42" s="280"/>
      <c r="AF42" s="280"/>
      <c r="AG42" s="281"/>
      <c r="AH42" s="178"/>
      <c r="AI42" s="179"/>
      <c r="AJ42" s="179"/>
      <c r="AK42" s="180"/>
      <c r="AL42" s="277"/>
      <c r="AM42" s="278"/>
      <c r="AN42" s="278"/>
      <c r="AO42" s="278"/>
      <c r="AP42" s="278"/>
      <c r="AQ42" s="278"/>
      <c r="AR42" s="278"/>
      <c r="AS42" s="278"/>
      <c r="AT42" s="278"/>
      <c r="AU42" s="278"/>
      <c r="AV42" s="279"/>
      <c r="AW42" s="280"/>
      <c r="AX42" s="280"/>
      <c r="AY42" s="280"/>
      <c r="AZ42" s="280"/>
      <c r="BA42" s="280"/>
      <c r="BB42" s="280"/>
      <c r="BC42" s="281"/>
      <c r="BD42" s="86"/>
      <c r="BE42" s="284" t="s">
        <v>84</v>
      </c>
      <c r="BF42" s="285"/>
      <c r="BG42" s="285"/>
      <c r="BH42" s="285"/>
      <c r="BI42" s="285"/>
      <c r="BJ42" s="285"/>
      <c r="BK42" s="285"/>
      <c r="BL42" s="285"/>
      <c r="BM42" s="285"/>
      <c r="BN42" s="285"/>
      <c r="BO42" s="286"/>
      <c r="BX42" s="100">
        <f>IF(AND(BQ11=TRUE,OR(BE41="",BE52)),1,0)</f>
        <v>1</v>
      </c>
      <c r="BY42" s="115" t="str">
        <f>IF(BX42=1,"保育提供区域名の有無の入力漏れがあります","")</f>
        <v>保育提供区域名の有無の入力漏れがあります</v>
      </c>
    </row>
    <row r="43" spans="1:77" ht="27" customHeight="1" thickBot="1">
      <c r="A43" s="287" t="s">
        <v>203</v>
      </c>
      <c r="B43" s="288"/>
      <c r="C43" s="288"/>
      <c r="D43" s="288"/>
      <c r="E43" s="288"/>
      <c r="F43" s="288"/>
      <c r="G43" s="288"/>
      <c r="H43" s="288"/>
      <c r="I43" s="288"/>
      <c r="J43" s="288"/>
      <c r="K43" s="289"/>
      <c r="L43" s="260"/>
      <c r="M43" s="261"/>
      <c r="N43" s="261"/>
      <c r="O43" s="261"/>
      <c r="P43" s="277"/>
      <c r="Q43" s="278"/>
      <c r="R43" s="278"/>
      <c r="S43" s="278"/>
      <c r="T43" s="278"/>
      <c r="U43" s="278"/>
      <c r="V43" s="278"/>
      <c r="W43" s="278"/>
      <c r="X43" s="278"/>
      <c r="Y43" s="278"/>
      <c r="Z43" s="279"/>
      <c r="AA43" s="280"/>
      <c r="AB43" s="280"/>
      <c r="AC43" s="280"/>
      <c r="AD43" s="280"/>
      <c r="AE43" s="280"/>
      <c r="AF43" s="280"/>
      <c r="AG43" s="281"/>
      <c r="AH43" s="178"/>
      <c r="AI43" s="179"/>
      <c r="AJ43" s="179"/>
      <c r="AK43" s="180"/>
      <c r="AL43" s="277"/>
      <c r="AM43" s="278"/>
      <c r="AN43" s="278"/>
      <c r="AO43" s="278"/>
      <c r="AP43" s="278"/>
      <c r="AQ43" s="278"/>
      <c r="AR43" s="278"/>
      <c r="AS43" s="278"/>
      <c r="AT43" s="278"/>
      <c r="AU43" s="278"/>
      <c r="AV43" s="279"/>
      <c r="AW43" s="280"/>
      <c r="AX43" s="280"/>
      <c r="AY43" s="280"/>
      <c r="AZ43" s="280"/>
      <c r="BA43" s="280"/>
      <c r="BB43" s="280"/>
      <c r="BC43" s="281"/>
      <c r="BD43" s="86"/>
      <c r="BE43" s="243"/>
      <c r="BF43" s="244"/>
      <c r="BG43" s="244"/>
      <c r="BH43" s="244"/>
      <c r="BI43" s="244"/>
      <c r="BJ43" s="244"/>
      <c r="BK43" s="244"/>
      <c r="BL43" s="244"/>
      <c r="BM43" s="244"/>
      <c r="BN43" s="244"/>
      <c r="BO43" s="245"/>
      <c r="BX43" s="100">
        <f>IF(AND(BQ11=TRUE,BF13=2/3,BE43=""),1,0)</f>
        <v>0</v>
      </c>
      <c r="BY43" s="115" t="str">
        <f>IF(BX43=1,"財政力指数の欄に入力漏れがあります","")</f>
        <v/>
      </c>
    </row>
    <row r="44" spans="1:77" ht="27" customHeight="1">
      <c r="A44" s="202" t="s">
        <v>85</v>
      </c>
      <c r="B44" s="203"/>
      <c r="C44" s="203"/>
      <c r="D44" s="203"/>
      <c r="E44" s="203"/>
      <c r="F44" s="203"/>
      <c r="G44" s="203"/>
      <c r="H44" s="203"/>
      <c r="I44" s="203"/>
      <c r="J44" s="203"/>
      <c r="K44" s="204"/>
      <c r="L44" s="260"/>
      <c r="M44" s="261"/>
      <c r="N44" s="261"/>
      <c r="O44" s="261"/>
      <c r="P44" s="277"/>
      <c r="Q44" s="278"/>
      <c r="R44" s="278"/>
      <c r="S44" s="278"/>
      <c r="T44" s="278"/>
      <c r="U44" s="278"/>
      <c r="V44" s="278"/>
      <c r="W44" s="278"/>
      <c r="X44" s="278"/>
      <c r="Y44" s="278"/>
      <c r="Z44" s="279"/>
      <c r="AA44" s="280"/>
      <c r="AB44" s="280"/>
      <c r="AC44" s="280"/>
      <c r="AD44" s="280"/>
      <c r="AE44" s="280"/>
      <c r="AF44" s="280"/>
      <c r="AG44" s="281"/>
      <c r="AH44" s="282"/>
      <c r="AI44" s="283"/>
      <c r="AJ44" s="283"/>
      <c r="AK44" s="283"/>
      <c r="AL44" s="277"/>
      <c r="AM44" s="278"/>
      <c r="AN44" s="278"/>
      <c r="AO44" s="278"/>
      <c r="AP44" s="278"/>
      <c r="AQ44" s="278"/>
      <c r="AR44" s="278"/>
      <c r="AS44" s="278"/>
      <c r="AT44" s="278"/>
      <c r="AU44" s="278"/>
      <c r="AV44" s="279"/>
      <c r="AW44" s="280"/>
      <c r="AX44" s="280"/>
      <c r="AY44" s="280"/>
      <c r="AZ44" s="280"/>
      <c r="BA44" s="280"/>
      <c r="BB44" s="280"/>
      <c r="BC44" s="281"/>
      <c r="BD44" s="86"/>
      <c r="BE44" s="271" t="s">
        <v>224</v>
      </c>
      <c r="BF44" s="272"/>
      <c r="BG44" s="272"/>
      <c r="BH44" s="272"/>
      <c r="BI44" s="272"/>
      <c r="BJ44" s="272"/>
      <c r="BK44" s="272"/>
      <c r="BL44" s="272"/>
      <c r="BM44" s="272"/>
      <c r="BN44" s="272"/>
      <c r="BO44" s="273"/>
      <c r="BX44" s="100" t="e">
        <f>IF(OR(BE45="",BE47="",BE52="",#REF!="",#REF!=""),1,0)</f>
        <v>#REF!</v>
      </c>
      <c r="BY44" s="151" t="e">
        <f>IF(BX44=1,"木材利用、PFI、抵当権設定、国土強靭化計画の策定、５カ年加速化対策の欄に入力漏れがあります","")</f>
        <v>#REF!</v>
      </c>
    </row>
    <row r="45" spans="1:77" ht="27" customHeight="1" thickBot="1">
      <c r="A45" s="202"/>
      <c r="B45" s="203"/>
      <c r="C45" s="203"/>
      <c r="D45" s="203"/>
      <c r="E45" s="203"/>
      <c r="F45" s="203"/>
      <c r="G45" s="203"/>
      <c r="H45" s="203"/>
      <c r="I45" s="203"/>
      <c r="J45" s="203"/>
      <c r="K45" s="204"/>
      <c r="L45" s="260"/>
      <c r="M45" s="261"/>
      <c r="N45" s="261"/>
      <c r="O45" s="261"/>
      <c r="P45" s="262"/>
      <c r="Q45" s="263"/>
      <c r="R45" s="263"/>
      <c r="S45" s="263"/>
      <c r="T45" s="263"/>
      <c r="U45" s="263"/>
      <c r="V45" s="263"/>
      <c r="W45" s="263"/>
      <c r="X45" s="263"/>
      <c r="Y45" s="263"/>
      <c r="Z45" s="264"/>
      <c r="AA45" s="265"/>
      <c r="AB45" s="265"/>
      <c r="AC45" s="265"/>
      <c r="AD45" s="265"/>
      <c r="AE45" s="265"/>
      <c r="AF45" s="265"/>
      <c r="AG45" s="266"/>
      <c r="AH45" s="267"/>
      <c r="AI45" s="268"/>
      <c r="AJ45" s="268"/>
      <c r="AK45" s="268"/>
      <c r="AL45" s="262"/>
      <c r="AM45" s="263"/>
      <c r="AN45" s="263"/>
      <c r="AO45" s="263"/>
      <c r="AP45" s="263"/>
      <c r="AQ45" s="263"/>
      <c r="AR45" s="263"/>
      <c r="AS45" s="263"/>
      <c r="AT45" s="263"/>
      <c r="AU45" s="263"/>
      <c r="AV45" s="264"/>
      <c r="AW45" s="265"/>
      <c r="AX45" s="265"/>
      <c r="AY45" s="265"/>
      <c r="AZ45" s="265"/>
      <c r="BA45" s="265"/>
      <c r="BB45" s="265"/>
      <c r="BC45" s="266"/>
      <c r="BD45" s="86"/>
      <c r="BE45" s="243"/>
      <c r="BF45" s="244"/>
      <c r="BG45" s="244"/>
      <c r="BH45" s="244"/>
      <c r="BI45" s="244"/>
      <c r="BJ45" s="244"/>
      <c r="BK45" s="244"/>
      <c r="BL45" s="244"/>
      <c r="BM45" s="244"/>
      <c r="BN45" s="244"/>
      <c r="BO45" s="245"/>
    </row>
    <row r="46" spans="1:77" ht="27" customHeight="1" thickBot="1">
      <c r="A46" s="274" t="s">
        <v>86</v>
      </c>
      <c r="B46" s="275"/>
      <c r="C46" s="275"/>
      <c r="D46" s="275"/>
      <c r="E46" s="275"/>
      <c r="F46" s="275"/>
      <c r="G46" s="275"/>
      <c r="H46" s="275"/>
      <c r="I46" s="275"/>
      <c r="J46" s="275"/>
      <c r="K46" s="276"/>
      <c r="L46" s="181">
        <f>SUM(AA37:AG45)</f>
        <v>0</v>
      </c>
      <c r="M46" s="182"/>
      <c r="N46" s="182"/>
      <c r="O46" s="182"/>
      <c r="P46" s="182"/>
      <c r="Q46" s="182"/>
      <c r="R46" s="182"/>
      <c r="S46" s="182"/>
      <c r="T46" s="182"/>
      <c r="U46" s="182"/>
      <c r="V46" s="182"/>
      <c r="W46" s="182"/>
      <c r="X46" s="182"/>
      <c r="Y46" s="182"/>
      <c r="Z46" s="182"/>
      <c r="AA46" s="182"/>
      <c r="AB46" s="182"/>
      <c r="AC46" s="182"/>
      <c r="AD46" s="182"/>
      <c r="AE46" s="182"/>
      <c r="AF46" s="176" t="s">
        <v>87</v>
      </c>
      <c r="AG46" s="177"/>
      <c r="AH46" s="181">
        <f>SUM(AW37:BC45)</f>
        <v>0</v>
      </c>
      <c r="AI46" s="182"/>
      <c r="AJ46" s="182"/>
      <c r="AK46" s="182"/>
      <c r="AL46" s="182"/>
      <c r="AM46" s="182"/>
      <c r="AN46" s="182"/>
      <c r="AO46" s="182"/>
      <c r="AP46" s="182"/>
      <c r="AQ46" s="182"/>
      <c r="AR46" s="182"/>
      <c r="AS46" s="182"/>
      <c r="AT46" s="182"/>
      <c r="AU46" s="182"/>
      <c r="AV46" s="182"/>
      <c r="AW46" s="182"/>
      <c r="AX46" s="182"/>
      <c r="AY46" s="182"/>
      <c r="AZ46" s="182"/>
      <c r="BA46" s="182"/>
      <c r="BB46" s="176" t="s">
        <v>87</v>
      </c>
      <c r="BC46" s="177"/>
      <c r="BD46" s="86"/>
      <c r="BE46" s="236" t="s">
        <v>223</v>
      </c>
      <c r="BF46" s="237"/>
      <c r="BG46" s="237"/>
      <c r="BH46" s="237"/>
      <c r="BI46" s="237"/>
      <c r="BJ46" s="237"/>
      <c r="BK46" s="237"/>
      <c r="BL46" s="237"/>
      <c r="BM46" s="237"/>
      <c r="BN46" s="237"/>
      <c r="BO46" s="238"/>
      <c r="BT46" s="2"/>
      <c r="BU46" s="2"/>
      <c r="BX46" s="103"/>
    </row>
    <row r="47" spans="1:77" ht="27" customHeight="1" thickBot="1">
      <c r="A47" s="269" t="s">
        <v>190</v>
      </c>
      <c r="B47" s="269"/>
      <c r="C47" s="269"/>
      <c r="D47" s="269"/>
      <c r="E47" s="269"/>
      <c r="F47" s="269"/>
      <c r="G47" s="269"/>
      <c r="H47" s="269"/>
      <c r="I47" s="269"/>
      <c r="J47" s="269"/>
      <c r="K47" s="270"/>
      <c r="L47" s="216">
        <f>IF(BE37&gt;0,ROUNDDOWN(SMALL(BE37:BE39,1)*BF13,0),SUM(L46,AH46))</f>
        <v>0</v>
      </c>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176" t="s">
        <v>87</v>
      </c>
      <c r="BC47" s="177"/>
      <c r="BD47" s="86"/>
      <c r="BE47" s="243"/>
      <c r="BF47" s="244"/>
      <c r="BG47" s="244"/>
      <c r="BH47" s="244"/>
      <c r="BI47" s="244"/>
      <c r="BJ47" s="244"/>
      <c r="BK47" s="244"/>
      <c r="BL47" s="244"/>
      <c r="BM47" s="244"/>
      <c r="BN47" s="244"/>
      <c r="BO47" s="245"/>
    </row>
    <row r="48" spans="1:77" ht="24.9" customHeight="1" thickBot="1">
      <c r="A48" s="70"/>
      <c r="B48" s="70"/>
      <c r="C48" s="70"/>
      <c r="D48" s="70"/>
      <c r="E48" s="70"/>
      <c r="F48" s="70"/>
      <c r="G48" s="70"/>
      <c r="H48" s="70"/>
      <c r="I48" s="70"/>
      <c r="J48" s="70"/>
      <c r="K48" s="70"/>
      <c r="L48" s="79"/>
      <c r="M48" s="80"/>
      <c r="N48" s="80"/>
      <c r="O48" s="80"/>
      <c r="P48" s="80"/>
      <c r="Q48" s="80"/>
      <c r="R48" s="80"/>
      <c r="S48" s="80"/>
      <c r="T48" s="80"/>
      <c r="U48" s="80"/>
      <c r="V48" s="80"/>
      <c r="W48" s="80"/>
      <c r="X48" s="80"/>
      <c r="Y48" s="80"/>
      <c r="Z48" s="80"/>
      <c r="AA48" s="80"/>
      <c r="AB48" s="80"/>
      <c r="AC48" s="80"/>
      <c r="AD48" s="80"/>
      <c r="AE48" s="80"/>
      <c r="AF48" s="81"/>
      <c r="AG48" s="82"/>
      <c r="AH48" s="76"/>
      <c r="AI48" s="77"/>
      <c r="AJ48" s="77"/>
      <c r="AK48" s="77"/>
      <c r="AL48" s="77"/>
      <c r="AM48" s="77"/>
      <c r="AN48" s="77"/>
      <c r="AO48" s="77"/>
      <c r="AP48" s="77"/>
      <c r="AQ48" s="77"/>
      <c r="AR48" s="77"/>
      <c r="AS48" s="77"/>
      <c r="AT48" s="77"/>
      <c r="AU48" s="77"/>
      <c r="AV48" s="77"/>
      <c r="AW48" s="77"/>
      <c r="AX48" s="77"/>
      <c r="AY48" s="77"/>
      <c r="AZ48" s="77"/>
      <c r="BA48" s="77"/>
      <c r="BB48" s="77"/>
      <c r="BC48" s="78"/>
      <c r="BD48" s="86"/>
      <c r="BE48" s="233" t="s">
        <v>89</v>
      </c>
      <c r="BF48" s="234"/>
      <c r="BG48" s="234"/>
      <c r="BH48" s="234"/>
      <c r="BI48" s="234"/>
      <c r="BJ48" s="234"/>
      <c r="BK48" s="234"/>
      <c r="BL48" s="234"/>
      <c r="BM48" s="234"/>
      <c r="BN48" s="234"/>
      <c r="BO48" s="235"/>
    </row>
    <row r="49" spans="1:77" ht="27" customHeight="1" thickBot="1">
      <c r="A49" s="239" t="s">
        <v>88</v>
      </c>
      <c r="B49" s="240"/>
      <c r="C49" s="240"/>
      <c r="D49" s="240"/>
      <c r="E49" s="240"/>
      <c r="F49" s="240"/>
      <c r="G49" s="240"/>
      <c r="H49" s="240"/>
      <c r="I49" s="240"/>
      <c r="J49" s="240"/>
      <c r="K49" s="240"/>
      <c r="L49" s="241"/>
      <c r="M49" s="242"/>
      <c r="N49" s="242"/>
      <c r="O49" s="242"/>
      <c r="P49" s="242"/>
      <c r="Q49" s="242"/>
      <c r="R49" s="242"/>
      <c r="S49" s="242"/>
      <c r="T49" s="242"/>
      <c r="U49" s="242"/>
      <c r="V49" s="242"/>
      <c r="W49" s="242"/>
      <c r="X49" s="242"/>
      <c r="Y49" s="242"/>
      <c r="Z49" s="242"/>
      <c r="AA49" s="242"/>
      <c r="AB49" s="242"/>
      <c r="AC49" s="242"/>
      <c r="AD49" s="242"/>
      <c r="AE49" s="242"/>
      <c r="AF49" s="176" t="s">
        <v>87</v>
      </c>
      <c r="AG49" s="177"/>
      <c r="AH49" s="241"/>
      <c r="AI49" s="242"/>
      <c r="AJ49" s="242"/>
      <c r="AK49" s="242"/>
      <c r="AL49" s="242"/>
      <c r="AM49" s="242"/>
      <c r="AN49" s="242"/>
      <c r="AO49" s="242"/>
      <c r="AP49" s="242"/>
      <c r="AQ49" s="242"/>
      <c r="AR49" s="242"/>
      <c r="AS49" s="242"/>
      <c r="AT49" s="242"/>
      <c r="AU49" s="242"/>
      <c r="AV49" s="242"/>
      <c r="AW49" s="242"/>
      <c r="AX49" s="242"/>
      <c r="AY49" s="242"/>
      <c r="AZ49" s="242"/>
      <c r="BA49" s="242"/>
      <c r="BB49" s="176" t="s">
        <v>87</v>
      </c>
      <c r="BC49" s="177"/>
      <c r="BD49" s="2"/>
      <c r="BE49" s="236"/>
      <c r="BF49" s="237"/>
      <c r="BG49" s="237"/>
      <c r="BH49" s="237"/>
      <c r="BI49" s="237"/>
      <c r="BJ49" s="237"/>
      <c r="BK49" s="237"/>
      <c r="BL49" s="237"/>
      <c r="BM49" s="237"/>
      <c r="BN49" s="237"/>
      <c r="BO49" s="238"/>
      <c r="BX49" s="100">
        <f>IF(AND(BQ11=TRUE,OR(L49="",L51="",L52="")),1,0)</f>
        <v>1</v>
      </c>
      <c r="BY49" s="115" t="str">
        <f>IF(BX49=1,"保育所等の「対象経費の実支出予定額」、「総事業費」、「寄付金その他の収入額」に入力漏れがあります","")</f>
        <v>保育所等の「対象経費の実支出予定額」、「総事業費」、「寄付金その他の収入額」に入力漏れがあります</v>
      </c>
    </row>
    <row r="50" spans="1:77" s="2" customFormat="1" ht="15" customHeight="1" thickBot="1">
      <c r="A50" s="86"/>
      <c r="B50" s="86"/>
      <c r="C50" s="86"/>
      <c r="D50" s="86"/>
      <c r="E50" s="86"/>
      <c r="F50" s="86"/>
      <c r="G50" s="86"/>
      <c r="H50" s="86"/>
      <c r="I50" s="86"/>
      <c r="J50" s="86"/>
      <c r="K50" s="86"/>
      <c r="L50" s="11"/>
      <c r="M50" s="1"/>
      <c r="N50" s="1"/>
      <c r="O50" s="1"/>
      <c r="P50" s="1"/>
      <c r="Q50" s="1"/>
      <c r="R50" s="1"/>
      <c r="S50" s="1"/>
      <c r="T50" s="1"/>
      <c r="U50" s="1"/>
      <c r="V50" s="1"/>
      <c r="W50" s="1"/>
      <c r="X50" s="1"/>
      <c r="Y50" s="1"/>
      <c r="Z50" s="1"/>
      <c r="AA50" s="1"/>
      <c r="AB50" s="1"/>
      <c r="AC50" s="1"/>
      <c r="AD50" s="1"/>
      <c r="AE50" s="1"/>
      <c r="AF50" s="1"/>
      <c r="AG50" s="5"/>
      <c r="AH50" s="11"/>
      <c r="AI50" s="1"/>
      <c r="AJ50" s="1"/>
      <c r="AK50" s="1"/>
      <c r="AL50" s="1"/>
      <c r="AM50" s="1"/>
      <c r="AN50" s="1"/>
      <c r="AO50" s="1"/>
      <c r="AP50" s="1"/>
      <c r="AQ50" s="1"/>
      <c r="AR50" s="1"/>
      <c r="AS50" s="1"/>
      <c r="AT50" s="1"/>
      <c r="AU50" s="1"/>
      <c r="AV50" s="1"/>
      <c r="AW50" s="1"/>
      <c r="AX50" s="1"/>
      <c r="AY50" s="1"/>
      <c r="AZ50" s="1"/>
      <c r="BA50" s="1"/>
      <c r="BB50" s="1"/>
      <c r="BC50" s="5"/>
      <c r="BD50" s="86"/>
      <c r="BE50" s="256"/>
      <c r="BF50" s="253"/>
      <c r="BG50" s="253"/>
      <c r="BH50" s="255"/>
      <c r="BI50" s="252"/>
      <c r="BJ50" s="253"/>
      <c r="BK50" s="253"/>
      <c r="BL50" s="255"/>
      <c r="BM50" s="252"/>
      <c r="BN50" s="253"/>
      <c r="BO50" s="254"/>
      <c r="BT50" s="1"/>
      <c r="BU50" s="1"/>
      <c r="BW50" s="114"/>
    </row>
    <row r="51" spans="1:77" ht="27" customHeight="1">
      <c r="A51" s="246" t="s">
        <v>90</v>
      </c>
      <c r="B51" s="247"/>
      <c r="C51" s="247"/>
      <c r="D51" s="247"/>
      <c r="E51" s="247"/>
      <c r="F51" s="247"/>
      <c r="G51" s="247"/>
      <c r="H51" s="247"/>
      <c r="I51" s="247"/>
      <c r="J51" s="247"/>
      <c r="K51" s="247"/>
      <c r="L51" s="248"/>
      <c r="M51" s="249"/>
      <c r="N51" s="249"/>
      <c r="O51" s="249"/>
      <c r="P51" s="249"/>
      <c r="Q51" s="249"/>
      <c r="R51" s="249"/>
      <c r="S51" s="249"/>
      <c r="T51" s="249"/>
      <c r="U51" s="249"/>
      <c r="V51" s="249"/>
      <c r="W51" s="249"/>
      <c r="X51" s="249"/>
      <c r="Y51" s="249"/>
      <c r="Z51" s="249"/>
      <c r="AA51" s="249"/>
      <c r="AB51" s="249"/>
      <c r="AC51" s="249"/>
      <c r="AD51" s="249"/>
      <c r="AE51" s="249"/>
      <c r="AF51" s="250" t="s">
        <v>87</v>
      </c>
      <c r="AG51" s="251"/>
      <c r="AH51" s="248"/>
      <c r="AI51" s="249"/>
      <c r="AJ51" s="249"/>
      <c r="AK51" s="249"/>
      <c r="AL51" s="249"/>
      <c r="AM51" s="249"/>
      <c r="AN51" s="249"/>
      <c r="AO51" s="249"/>
      <c r="AP51" s="249"/>
      <c r="AQ51" s="249"/>
      <c r="AR51" s="249"/>
      <c r="AS51" s="249"/>
      <c r="AT51" s="249"/>
      <c r="AU51" s="249"/>
      <c r="AV51" s="249"/>
      <c r="AW51" s="249"/>
      <c r="AX51" s="249"/>
      <c r="AY51" s="249"/>
      <c r="AZ51" s="249"/>
      <c r="BA51" s="249"/>
      <c r="BB51" s="250" t="s">
        <v>87</v>
      </c>
      <c r="BC51" s="251"/>
      <c r="BE51" s="257" t="s">
        <v>225</v>
      </c>
      <c r="BF51" s="258"/>
      <c r="BG51" s="258"/>
      <c r="BH51" s="258"/>
      <c r="BI51" s="258"/>
      <c r="BJ51" s="258"/>
      <c r="BK51" s="258"/>
      <c r="BL51" s="258"/>
      <c r="BM51" s="258"/>
      <c r="BN51" s="258"/>
      <c r="BO51" s="259"/>
      <c r="BX51" s="100">
        <f>IF(AND(BP13=1,OR(AH49="",AH51="",AH52="")),1,0)</f>
        <v>0</v>
      </c>
      <c r="BY51" s="115" t="str">
        <f>IF(BX51=1,"教育部分の「対象経費の実支出予定額」、「総事業費」、「寄付金その他の収入額」に入力漏れがあります","")</f>
        <v/>
      </c>
    </row>
    <row r="52" spans="1:77" ht="27" customHeight="1" thickBot="1">
      <c r="A52" s="220" t="s">
        <v>91</v>
      </c>
      <c r="B52" s="221"/>
      <c r="C52" s="221"/>
      <c r="D52" s="221"/>
      <c r="E52" s="221"/>
      <c r="F52" s="221"/>
      <c r="G52" s="221"/>
      <c r="H52" s="221"/>
      <c r="I52" s="221"/>
      <c r="J52" s="221"/>
      <c r="K52" s="221"/>
      <c r="L52" s="222"/>
      <c r="M52" s="223"/>
      <c r="N52" s="223"/>
      <c r="O52" s="223"/>
      <c r="P52" s="223"/>
      <c r="Q52" s="223"/>
      <c r="R52" s="223"/>
      <c r="S52" s="223"/>
      <c r="T52" s="223"/>
      <c r="U52" s="223"/>
      <c r="V52" s="223"/>
      <c r="W52" s="223"/>
      <c r="X52" s="223"/>
      <c r="Y52" s="223"/>
      <c r="Z52" s="223"/>
      <c r="AA52" s="223"/>
      <c r="AB52" s="223"/>
      <c r="AC52" s="223"/>
      <c r="AD52" s="223"/>
      <c r="AE52" s="223"/>
      <c r="AF52" s="224" t="s">
        <v>87</v>
      </c>
      <c r="AG52" s="225"/>
      <c r="AH52" s="222"/>
      <c r="AI52" s="223"/>
      <c r="AJ52" s="223"/>
      <c r="AK52" s="223"/>
      <c r="AL52" s="223"/>
      <c r="AM52" s="223"/>
      <c r="AN52" s="223"/>
      <c r="AO52" s="223"/>
      <c r="AP52" s="223"/>
      <c r="AQ52" s="223"/>
      <c r="AR52" s="223"/>
      <c r="AS52" s="223"/>
      <c r="AT52" s="223"/>
      <c r="AU52" s="223"/>
      <c r="AV52" s="223"/>
      <c r="AW52" s="223"/>
      <c r="AX52" s="223"/>
      <c r="AY52" s="223"/>
      <c r="AZ52" s="223"/>
      <c r="BA52" s="223"/>
      <c r="BB52" s="224" t="s">
        <v>87</v>
      </c>
      <c r="BC52" s="225"/>
      <c r="BE52" s="226"/>
      <c r="BF52" s="227"/>
      <c r="BG52" s="227"/>
      <c r="BH52" s="227"/>
      <c r="BI52" s="227"/>
      <c r="BJ52" s="227"/>
      <c r="BK52" s="227"/>
      <c r="BL52" s="227"/>
      <c r="BM52" s="227"/>
      <c r="BN52" s="227"/>
      <c r="BO52" s="228"/>
    </row>
    <row r="53" spans="1:77" ht="27" customHeight="1">
      <c r="A53" s="229" t="s">
        <v>92</v>
      </c>
      <c r="B53" s="230"/>
      <c r="C53" s="230"/>
      <c r="D53" s="230"/>
      <c r="E53" s="230"/>
      <c r="F53" s="230"/>
      <c r="G53" s="230"/>
      <c r="H53" s="230"/>
      <c r="I53" s="230"/>
      <c r="J53" s="230"/>
      <c r="K53" s="230"/>
      <c r="L53" s="231">
        <f>ROUNDDOWN((L51-L52)*BF13,0)</f>
        <v>0</v>
      </c>
      <c r="M53" s="232"/>
      <c r="N53" s="232"/>
      <c r="O53" s="232"/>
      <c r="P53" s="232"/>
      <c r="Q53" s="232"/>
      <c r="R53" s="232"/>
      <c r="S53" s="232"/>
      <c r="T53" s="232"/>
      <c r="U53" s="232"/>
      <c r="V53" s="232"/>
      <c r="W53" s="232"/>
      <c r="X53" s="232"/>
      <c r="Y53" s="232"/>
      <c r="Z53" s="232"/>
      <c r="AA53" s="232"/>
      <c r="AB53" s="232"/>
      <c r="AC53" s="232"/>
      <c r="AD53" s="232"/>
      <c r="AE53" s="232"/>
      <c r="AF53" s="224" t="s">
        <v>87</v>
      </c>
      <c r="AG53" s="225"/>
      <c r="AH53" s="231">
        <f>ROUNDDOWN((AH51-AH52)*BK13,0)</f>
        <v>0</v>
      </c>
      <c r="AI53" s="232"/>
      <c r="AJ53" s="232"/>
      <c r="AK53" s="232"/>
      <c r="AL53" s="232"/>
      <c r="AM53" s="232"/>
      <c r="AN53" s="232"/>
      <c r="AO53" s="232"/>
      <c r="AP53" s="232"/>
      <c r="AQ53" s="232"/>
      <c r="AR53" s="232"/>
      <c r="AS53" s="232"/>
      <c r="AT53" s="232"/>
      <c r="AU53" s="232"/>
      <c r="AV53" s="232"/>
      <c r="AW53" s="232"/>
      <c r="AX53" s="232"/>
      <c r="AY53" s="232"/>
      <c r="AZ53" s="232"/>
      <c r="BA53" s="232"/>
      <c r="BB53" s="224" t="s">
        <v>87</v>
      </c>
      <c r="BC53" s="225"/>
      <c r="BI53" s="2"/>
      <c r="BJ53" s="2"/>
      <c r="BL53" s="113"/>
      <c r="BM53" s="103"/>
      <c r="BN53" s="105"/>
    </row>
    <row r="54" spans="1:77" ht="27" customHeight="1">
      <c r="A54" s="229" t="s">
        <v>93</v>
      </c>
      <c r="B54" s="230"/>
      <c r="C54" s="230"/>
      <c r="D54" s="230"/>
      <c r="E54" s="230"/>
      <c r="F54" s="230"/>
      <c r="G54" s="230"/>
      <c r="H54" s="230"/>
      <c r="I54" s="230"/>
      <c r="J54" s="230"/>
      <c r="K54" s="230"/>
      <c r="L54" s="231">
        <f>ROUNDDOWN(L49*BF13,0)</f>
        <v>0</v>
      </c>
      <c r="M54" s="232"/>
      <c r="N54" s="232"/>
      <c r="O54" s="232"/>
      <c r="P54" s="232"/>
      <c r="Q54" s="232"/>
      <c r="R54" s="232"/>
      <c r="S54" s="232"/>
      <c r="T54" s="232"/>
      <c r="U54" s="232"/>
      <c r="V54" s="232"/>
      <c r="W54" s="232"/>
      <c r="X54" s="232"/>
      <c r="Y54" s="232"/>
      <c r="Z54" s="232"/>
      <c r="AA54" s="232"/>
      <c r="AB54" s="232"/>
      <c r="AC54" s="232"/>
      <c r="AD54" s="232"/>
      <c r="AE54" s="232"/>
      <c r="AF54" s="224" t="s">
        <v>87</v>
      </c>
      <c r="AG54" s="225"/>
      <c r="AH54" s="231">
        <f>ROUNDDOWN(AH49*BK13,0)</f>
        <v>0</v>
      </c>
      <c r="AI54" s="232"/>
      <c r="AJ54" s="232"/>
      <c r="AK54" s="232"/>
      <c r="AL54" s="232"/>
      <c r="AM54" s="232"/>
      <c r="AN54" s="232"/>
      <c r="AO54" s="232"/>
      <c r="AP54" s="232"/>
      <c r="AQ54" s="232"/>
      <c r="AR54" s="232"/>
      <c r="AS54" s="232"/>
      <c r="AT54" s="232"/>
      <c r="AU54" s="232"/>
      <c r="AV54" s="232"/>
      <c r="AW54" s="232"/>
      <c r="AX54" s="232"/>
      <c r="AY54" s="232"/>
      <c r="AZ54" s="232"/>
      <c r="BA54" s="232"/>
      <c r="BB54" s="224" t="s">
        <v>87</v>
      </c>
      <c r="BC54" s="225"/>
      <c r="BL54" s="113"/>
      <c r="BM54" s="86"/>
      <c r="BN54" s="105"/>
    </row>
    <row r="55" spans="1:77" ht="27" customHeight="1" thickBot="1">
      <c r="A55" s="210" t="s">
        <v>94</v>
      </c>
      <c r="B55" s="211"/>
      <c r="C55" s="211"/>
      <c r="D55" s="211"/>
      <c r="E55" s="211"/>
      <c r="F55" s="211"/>
      <c r="G55" s="211"/>
      <c r="H55" s="211"/>
      <c r="I55" s="211"/>
      <c r="J55" s="211"/>
      <c r="K55" s="211"/>
      <c r="L55" s="212">
        <f>IF(L53&gt;=L54,L54,L53)</f>
        <v>0</v>
      </c>
      <c r="M55" s="213"/>
      <c r="N55" s="213"/>
      <c r="O55" s="213"/>
      <c r="P55" s="213"/>
      <c r="Q55" s="213"/>
      <c r="R55" s="213"/>
      <c r="S55" s="213"/>
      <c r="T55" s="213"/>
      <c r="U55" s="213"/>
      <c r="V55" s="213"/>
      <c r="W55" s="213"/>
      <c r="X55" s="213"/>
      <c r="Y55" s="213"/>
      <c r="Z55" s="213"/>
      <c r="AA55" s="213"/>
      <c r="AB55" s="213"/>
      <c r="AC55" s="213"/>
      <c r="AD55" s="213"/>
      <c r="AE55" s="213"/>
      <c r="AF55" s="214" t="s">
        <v>87</v>
      </c>
      <c r="AG55" s="215"/>
      <c r="AH55" s="212">
        <f>IF(AH53&gt;=AH54,AH54,AH53)</f>
        <v>0</v>
      </c>
      <c r="AI55" s="213"/>
      <c r="AJ55" s="213"/>
      <c r="AK55" s="213"/>
      <c r="AL55" s="213"/>
      <c r="AM55" s="213"/>
      <c r="AN55" s="213"/>
      <c r="AO55" s="213"/>
      <c r="AP55" s="213"/>
      <c r="AQ55" s="213"/>
      <c r="AR55" s="213"/>
      <c r="AS55" s="213"/>
      <c r="AT55" s="213"/>
      <c r="AU55" s="213"/>
      <c r="AV55" s="213"/>
      <c r="AW55" s="213"/>
      <c r="AX55" s="213"/>
      <c r="AY55" s="213"/>
      <c r="AZ55" s="213"/>
      <c r="BA55" s="213"/>
      <c r="BB55" s="214" t="s">
        <v>87</v>
      </c>
      <c r="BC55" s="215"/>
      <c r="BI55" s="2"/>
      <c r="BJ55" s="2"/>
      <c r="BL55" s="113"/>
      <c r="BM55" s="103"/>
      <c r="BN55" s="105"/>
      <c r="BW55" s="1"/>
      <c r="BX55" s="1"/>
      <c r="BY55" s="1"/>
    </row>
    <row r="56" spans="1:77" ht="27" customHeight="1" thickBot="1">
      <c r="A56" s="218" t="s">
        <v>191</v>
      </c>
      <c r="B56" s="219"/>
      <c r="C56" s="219"/>
      <c r="D56" s="219"/>
      <c r="E56" s="219"/>
      <c r="F56" s="219"/>
      <c r="G56" s="219"/>
      <c r="H56" s="219"/>
      <c r="I56" s="219"/>
      <c r="J56" s="219"/>
      <c r="K56" s="219"/>
      <c r="L56" s="216">
        <f>IF(BE37&gt;0,ROUNDDOWN(SMALL(BE37:BE39,1)*BF13,0),SUM(L55,AH55))</f>
        <v>0</v>
      </c>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c r="AM56" s="217"/>
      <c r="AN56" s="217"/>
      <c r="AO56" s="217"/>
      <c r="AP56" s="217"/>
      <c r="AQ56" s="217"/>
      <c r="AR56" s="217"/>
      <c r="AS56" s="217"/>
      <c r="AT56" s="217"/>
      <c r="AU56" s="217"/>
      <c r="AV56" s="217"/>
      <c r="AW56" s="217"/>
      <c r="AX56" s="217"/>
      <c r="AY56" s="217"/>
      <c r="AZ56" s="217"/>
      <c r="BA56" s="217"/>
      <c r="BB56" s="176" t="s">
        <v>87</v>
      </c>
      <c r="BC56" s="177"/>
      <c r="BL56" s="113"/>
      <c r="BM56" s="86"/>
      <c r="BN56" s="105"/>
      <c r="BW56" s="1"/>
      <c r="BX56" s="1"/>
      <c r="BY56" s="1"/>
    </row>
    <row r="57" spans="1:77" ht="30" customHeight="1" thickBot="1">
      <c r="A57" s="21"/>
      <c r="B57" s="21"/>
      <c r="C57" s="21"/>
      <c r="D57" s="21"/>
      <c r="E57" s="21"/>
      <c r="F57" s="21"/>
      <c r="G57" s="21"/>
      <c r="H57" s="21"/>
      <c r="I57" s="21"/>
      <c r="J57" s="21"/>
      <c r="K57" s="21"/>
      <c r="L57" s="67"/>
      <c r="M57" s="2"/>
      <c r="N57" s="2"/>
      <c r="O57" s="2"/>
      <c r="P57" s="2"/>
      <c r="Q57" s="2"/>
      <c r="R57" s="2"/>
      <c r="S57" s="2"/>
      <c r="T57" s="2"/>
      <c r="U57" s="2"/>
      <c r="V57" s="2"/>
      <c r="W57" s="2"/>
      <c r="X57" s="2"/>
      <c r="Y57" s="2"/>
      <c r="Z57" s="2"/>
      <c r="AA57" s="2"/>
      <c r="AB57" s="2"/>
      <c r="AC57" s="2"/>
      <c r="AD57" s="2"/>
      <c r="AE57" s="2"/>
      <c r="AF57" s="2"/>
      <c r="AG57" s="68"/>
      <c r="AH57" s="67"/>
      <c r="AI57" s="2"/>
      <c r="AJ57" s="2"/>
      <c r="AK57" s="2"/>
      <c r="AL57" s="2"/>
      <c r="AM57" s="2"/>
      <c r="AN57" s="2"/>
      <c r="AO57" s="2"/>
      <c r="AP57" s="2"/>
      <c r="AQ57" s="2"/>
      <c r="AR57" s="2"/>
      <c r="AS57" s="2"/>
      <c r="AT57" s="2"/>
      <c r="AU57" s="2"/>
      <c r="AV57" s="2"/>
      <c r="AW57" s="2"/>
      <c r="AX57" s="2"/>
      <c r="AY57" s="2"/>
      <c r="AZ57" s="2"/>
      <c r="BA57" s="2"/>
      <c r="BB57" s="2"/>
      <c r="BC57" s="68"/>
      <c r="BE57" s="2"/>
      <c r="BF57" s="2"/>
      <c r="BG57" s="2"/>
      <c r="BH57" s="2"/>
      <c r="BK57" s="2"/>
      <c r="BL57" s="114"/>
      <c r="BM57" s="86"/>
      <c r="BN57" s="107"/>
      <c r="BO57" s="2"/>
      <c r="BW57" s="1"/>
      <c r="BX57" s="1"/>
      <c r="BY57" s="1"/>
    </row>
    <row r="58" spans="1:77" ht="27" customHeight="1" thickBot="1">
      <c r="A58" s="209" t="s">
        <v>192</v>
      </c>
      <c r="B58" s="208"/>
      <c r="C58" s="208"/>
      <c r="D58" s="208"/>
      <c r="E58" s="208"/>
      <c r="F58" s="208"/>
      <c r="G58" s="208"/>
      <c r="H58" s="208"/>
      <c r="I58" s="208"/>
      <c r="J58" s="208"/>
      <c r="K58" s="208"/>
      <c r="L58" s="216">
        <f>IF(L47&gt;=L56,L56,L47)</f>
        <v>0</v>
      </c>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7"/>
      <c r="AP58" s="217"/>
      <c r="AQ58" s="217"/>
      <c r="AR58" s="217"/>
      <c r="AS58" s="217"/>
      <c r="AT58" s="217"/>
      <c r="AU58" s="217"/>
      <c r="AV58" s="217"/>
      <c r="AW58" s="217"/>
      <c r="AX58" s="217"/>
      <c r="AY58" s="217"/>
      <c r="AZ58" s="217"/>
      <c r="BA58" s="217"/>
      <c r="BB58" s="176" t="s">
        <v>87</v>
      </c>
      <c r="BC58" s="177"/>
      <c r="BD58" s="2"/>
      <c r="BL58" s="113"/>
      <c r="BM58" s="86"/>
      <c r="BN58" s="105"/>
      <c r="BW58" s="1"/>
      <c r="BX58" s="1"/>
      <c r="BY58" s="1"/>
    </row>
    <row r="59" spans="1:77" s="2" customFormat="1" ht="15" customHeight="1" thickBot="1">
      <c r="A59" s="22"/>
      <c r="B59" s="23"/>
      <c r="C59" s="22"/>
      <c r="D59" s="22"/>
      <c r="E59" s="22"/>
      <c r="F59" s="22"/>
      <c r="G59" s="22"/>
      <c r="H59" s="22"/>
      <c r="I59" s="22"/>
      <c r="J59" s="22"/>
      <c r="K59" s="22"/>
      <c r="L59" s="69"/>
      <c r="M59" s="1"/>
      <c r="N59" s="1"/>
      <c r="O59" s="1"/>
      <c r="P59" s="1"/>
      <c r="Q59" s="1"/>
      <c r="R59" s="1"/>
      <c r="S59" s="1"/>
      <c r="T59" s="1"/>
      <c r="U59" s="1"/>
      <c r="V59" s="1"/>
      <c r="W59" s="1"/>
      <c r="X59" s="1"/>
      <c r="Y59" s="1"/>
      <c r="Z59" s="1"/>
      <c r="AA59" s="1"/>
      <c r="AB59" s="1"/>
      <c r="AC59" s="1"/>
      <c r="AD59" s="1"/>
      <c r="AE59" s="1"/>
      <c r="AF59" s="1"/>
      <c r="AG59" s="5"/>
      <c r="AH59" s="11"/>
      <c r="AI59" s="1"/>
      <c r="AJ59" s="1"/>
      <c r="AK59" s="1"/>
      <c r="AL59" s="1"/>
      <c r="AM59" s="1"/>
      <c r="AN59" s="1"/>
      <c r="AO59" s="1"/>
      <c r="AP59" s="1"/>
      <c r="AQ59" s="1"/>
      <c r="AR59" s="1"/>
      <c r="AS59" s="1"/>
      <c r="AT59" s="1"/>
      <c r="AU59" s="1"/>
      <c r="AV59" s="1"/>
      <c r="AW59" s="1"/>
      <c r="AX59" s="1"/>
      <c r="AY59" s="1"/>
      <c r="AZ59" s="1"/>
      <c r="BA59" s="1"/>
      <c r="BB59" s="1"/>
      <c r="BC59" s="5"/>
      <c r="BD59" s="1"/>
      <c r="BE59" s="205"/>
      <c r="BF59" s="205"/>
      <c r="BG59" s="205"/>
      <c r="BH59" s="205"/>
      <c r="BI59" s="205"/>
      <c r="BJ59" s="205"/>
      <c r="BK59" s="205"/>
      <c r="BL59" s="205"/>
      <c r="BM59" s="205"/>
      <c r="BN59" s="205"/>
      <c r="BO59" s="206"/>
    </row>
    <row r="60" spans="1:77" ht="27" customHeight="1" thickBot="1">
      <c r="A60" s="207" t="s">
        <v>182</v>
      </c>
      <c r="B60" s="208"/>
      <c r="C60" s="208"/>
      <c r="D60" s="208"/>
      <c r="E60" s="208"/>
      <c r="F60" s="208"/>
      <c r="G60" s="208"/>
      <c r="H60" s="208"/>
      <c r="I60" s="208"/>
      <c r="J60" s="208"/>
      <c r="K60" s="208"/>
      <c r="L60" s="216">
        <f>ROUNDDOWN(L58*P17,0)</f>
        <v>0</v>
      </c>
      <c r="M60" s="217"/>
      <c r="N60" s="217"/>
      <c r="O60" s="217"/>
      <c r="P60" s="217"/>
      <c r="Q60" s="217"/>
      <c r="R60" s="217"/>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217"/>
      <c r="AP60" s="217"/>
      <c r="AQ60" s="217"/>
      <c r="AR60" s="217"/>
      <c r="AS60" s="217"/>
      <c r="AT60" s="217"/>
      <c r="AU60" s="217"/>
      <c r="AV60" s="217"/>
      <c r="AW60" s="217"/>
      <c r="AX60" s="217"/>
      <c r="AY60" s="217"/>
      <c r="AZ60" s="217"/>
      <c r="BA60" s="217"/>
      <c r="BB60" s="176" t="s">
        <v>87</v>
      </c>
      <c r="BC60" s="177"/>
      <c r="BW60" s="1"/>
      <c r="BX60" s="1"/>
      <c r="BY60" s="1"/>
    </row>
    <row r="61" spans="1:77" s="2" customFormat="1" ht="50.25" customHeight="1">
      <c r="A61" s="22"/>
      <c r="B61" s="23" t="s">
        <v>95</v>
      </c>
      <c r="C61" s="22"/>
      <c r="D61" s="22"/>
      <c r="E61" s="22"/>
      <c r="F61" s="22"/>
      <c r="G61" s="22"/>
      <c r="H61" s="22"/>
      <c r="I61" s="22"/>
      <c r="J61" s="22"/>
      <c r="K61" s="22"/>
      <c r="L61" s="1"/>
      <c r="M61" s="1"/>
      <c r="N61" s="1"/>
      <c r="O61" s="1"/>
      <c r="P61" s="1"/>
      <c r="Q61" s="1"/>
      <c r="R61" s="1"/>
      <c r="S61" s="1"/>
      <c r="T61" s="1"/>
      <c r="U61" s="1"/>
      <c r="V61" s="1"/>
      <c r="W61" s="1"/>
      <c r="X61" s="1"/>
      <c r="Y61" s="1"/>
      <c r="Z61" s="1"/>
      <c r="AA61" s="1"/>
      <c r="AB61" s="1"/>
      <c r="AC61" s="1"/>
      <c r="AD61" s="1"/>
      <c r="AE61" s="1"/>
      <c r="AF61" s="1"/>
      <c r="AG61" s="1"/>
      <c r="AH61" s="1"/>
      <c r="AI61" s="1"/>
      <c r="AJ61" s="1"/>
      <c r="AK61" s="1"/>
      <c r="AM61" s="1"/>
      <c r="AN61" s="1"/>
      <c r="AO61" s="1"/>
      <c r="AP61" s="1"/>
      <c r="AQ61" s="1"/>
      <c r="AR61" s="1"/>
      <c r="AS61" s="1"/>
      <c r="AT61" s="1"/>
      <c r="AU61" s="1"/>
      <c r="AV61" s="1"/>
      <c r="AW61" s="1"/>
      <c r="AY61" s="1"/>
      <c r="AZ61" s="1"/>
      <c r="BA61" s="1"/>
      <c r="BB61" s="1"/>
      <c r="BC61" s="1"/>
      <c r="BD61" s="1"/>
      <c r="BE61" s="1"/>
      <c r="BF61" s="1"/>
      <c r="BG61" s="1"/>
      <c r="BH61" s="1"/>
      <c r="BI61" s="1"/>
      <c r="BJ61" s="1"/>
      <c r="BK61" s="1"/>
      <c r="BL61" s="1"/>
      <c r="BM61" s="1"/>
      <c r="BN61" s="1"/>
      <c r="BO61" s="1"/>
      <c r="BT61" s="1"/>
      <c r="BU61" s="1"/>
      <c r="BW61" s="114"/>
      <c r="BX61" s="86"/>
      <c r="BY61" s="107"/>
    </row>
  </sheetData>
  <mergeCells count="328">
    <mergeCell ref="BY29:BY30"/>
    <mergeCell ref="BX29:BX30"/>
    <mergeCell ref="BV4:BV5"/>
    <mergeCell ref="BW4:BW5"/>
    <mergeCell ref="BX14:BX15"/>
    <mergeCell ref="BY14:BY15"/>
    <mergeCell ref="BX16:BX17"/>
    <mergeCell ref="BY16:BY17"/>
    <mergeCell ref="A18:B23"/>
    <mergeCell ref="C18:J18"/>
    <mergeCell ref="K18:M18"/>
    <mergeCell ref="N18:AA18"/>
    <mergeCell ref="AB18:AP18"/>
    <mergeCell ref="AQ18:AR23"/>
    <mergeCell ref="F9:W9"/>
    <mergeCell ref="X9:AP9"/>
    <mergeCell ref="F10:W10"/>
    <mergeCell ref="X10:AP10"/>
    <mergeCell ref="BX4:BX5"/>
    <mergeCell ref="BX6:BX7"/>
    <mergeCell ref="BY4:BY5"/>
    <mergeCell ref="BY6:BY7"/>
    <mergeCell ref="AQ11:BO11"/>
    <mergeCell ref="AN14:AR14"/>
    <mergeCell ref="AS14:AT14"/>
    <mergeCell ref="BN14:BO14"/>
    <mergeCell ref="AB20:AP20"/>
    <mergeCell ref="AS19:BB19"/>
    <mergeCell ref="AH21:AN23"/>
    <mergeCell ref="AO21:AO23"/>
    <mergeCell ref="AS20:BB20"/>
    <mergeCell ref="AA14:AB15"/>
    <mergeCell ref="AC14:AD15"/>
    <mergeCell ref="AE14:AM15"/>
    <mergeCell ref="BA16:BO17"/>
    <mergeCell ref="AY16:AZ17"/>
    <mergeCell ref="AM16:AX17"/>
    <mergeCell ref="K14:Q15"/>
    <mergeCell ref="R14:S15"/>
    <mergeCell ref="T14:Z15"/>
    <mergeCell ref="AB23:AF23"/>
    <mergeCell ref="BC21:BO21"/>
    <mergeCell ref="BC20:BO20"/>
    <mergeCell ref="BN15:BO15"/>
    <mergeCell ref="AU14:AV14"/>
    <mergeCell ref="AW14:AY14"/>
    <mergeCell ref="AZ14:BF14"/>
    <mergeCell ref="BG14:BH14"/>
    <mergeCell ref="BI14:BJ14"/>
    <mergeCell ref="BK14:BM14"/>
    <mergeCell ref="AS15:AY15"/>
    <mergeCell ref="AZ15:BF15"/>
    <mergeCell ref="BG15:BM15"/>
    <mergeCell ref="BC18:BO18"/>
    <mergeCell ref="BC19:BO19"/>
    <mergeCell ref="AS21:BB21"/>
    <mergeCell ref="AN15:AR15"/>
    <mergeCell ref="AB19:AP19"/>
    <mergeCell ref="AS18:BB18"/>
    <mergeCell ref="AG21:AG23"/>
    <mergeCell ref="AB21:AF21"/>
    <mergeCell ref="V11:AI11"/>
    <mergeCell ref="T11:U11"/>
    <mergeCell ref="AM12:BE12"/>
    <mergeCell ref="AW13:BE13"/>
    <mergeCell ref="AM13:AU13"/>
    <mergeCell ref="AU8:BM8"/>
    <mergeCell ref="BK13:BO13"/>
    <mergeCell ref="BF13:BJ13"/>
    <mergeCell ref="AJ12:AL13"/>
    <mergeCell ref="BN8:BO8"/>
    <mergeCell ref="AU9:AX10"/>
    <mergeCell ref="AY9:BO10"/>
    <mergeCell ref="AQ8:AT10"/>
    <mergeCell ref="BK12:BO12"/>
    <mergeCell ref="BF12:BJ12"/>
    <mergeCell ref="F14:H15"/>
    <mergeCell ref="I14:J15"/>
    <mergeCell ref="F12:S13"/>
    <mergeCell ref="AS5:AX5"/>
    <mergeCell ref="AY5:BO5"/>
    <mergeCell ref="A6:H7"/>
    <mergeCell ref="I6:M7"/>
    <mergeCell ref="N6:AC7"/>
    <mergeCell ref="AE6:AI6"/>
    <mergeCell ref="AJ6:AQ6"/>
    <mergeCell ref="A4:AC5"/>
    <mergeCell ref="AS6:AX6"/>
    <mergeCell ref="AY6:BO6"/>
    <mergeCell ref="AQ7:AR7"/>
    <mergeCell ref="AS7:AT7"/>
    <mergeCell ref="AU7:BD7"/>
    <mergeCell ref="BE7:BG7"/>
    <mergeCell ref="BH7:BO7"/>
    <mergeCell ref="T13:Z13"/>
    <mergeCell ref="T12:Z12"/>
    <mergeCell ref="AA13:AI13"/>
    <mergeCell ref="AA12:AI12"/>
    <mergeCell ref="F11:G11"/>
    <mergeCell ref="H11:S11"/>
    <mergeCell ref="K23:L23"/>
    <mergeCell ref="T23:X23"/>
    <mergeCell ref="X26:Z26"/>
    <mergeCell ref="A8:E8"/>
    <mergeCell ref="F8:W8"/>
    <mergeCell ref="X8:AC8"/>
    <mergeCell ref="AD8:AP8"/>
    <mergeCell ref="A9:E10"/>
    <mergeCell ref="A11:E11"/>
    <mergeCell ref="AJ11:AP11"/>
    <mergeCell ref="A12:E13"/>
    <mergeCell ref="A16:E17"/>
    <mergeCell ref="U16:Y16"/>
    <mergeCell ref="P16:T16"/>
    <mergeCell ref="K16:O16"/>
    <mergeCell ref="F16:J16"/>
    <mergeCell ref="F17:J17"/>
    <mergeCell ref="K17:O17"/>
    <mergeCell ref="P17:T17"/>
    <mergeCell ref="U17:Y17"/>
    <mergeCell ref="Z17:AD17"/>
    <mergeCell ref="Z16:AD16"/>
    <mergeCell ref="AE16:AL17"/>
    <mergeCell ref="A14:E15"/>
    <mergeCell ref="J31:P31"/>
    <mergeCell ref="K32:Y32"/>
    <mergeCell ref="Y30:AA30"/>
    <mergeCell ref="AB30:BK30"/>
    <mergeCell ref="CJ27:DC27"/>
    <mergeCell ref="AO26:AU26"/>
    <mergeCell ref="C19:G19"/>
    <mergeCell ref="H19:J19"/>
    <mergeCell ref="K19:M19"/>
    <mergeCell ref="N19:AA19"/>
    <mergeCell ref="C21:F21"/>
    <mergeCell ref="G21:J21"/>
    <mergeCell ref="K21:L21"/>
    <mergeCell ref="N21:R23"/>
    <mergeCell ref="T21:X21"/>
    <mergeCell ref="C20:G20"/>
    <mergeCell ref="H20:J20"/>
    <mergeCell ref="K20:M20"/>
    <mergeCell ref="N20:AA20"/>
    <mergeCell ref="T22:X22"/>
    <mergeCell ref="C22:G22"/>
    <mergeCell ref="K22:M22"/>
    <mergeCell ref="C23:F23"/>
    <mergeCell ref="G23:J23"/>
    <mergeCell ref="AH35:BC35"/>
    <mergeCell ref="A36:K36"/>
    <mergeCell ref="L36:O36"/>
    <mergeCell ref="P36:Z36"/>
    <mergeCell ref="A24:B27"/>
    <mergeCell ref="C24:M24"/>
    <mergeCell ref="N24:AA24"/>
    <mergeCell ref="AB24:AW24"/>
    <mergeCell ref="AX25:BO27"/>
    <mergeCell ref="C27:M27"/>
    <mergeCell ref="AB27:AW27"/>
    <mergeCell ref="AO25:AU25"/>
    <mergeCell ref="A29:B32"/>
    <mergeCell ref="D29:G29"/>
    <mergeCell ref="Y29:AA29"/>
    <mergeCell ref="AB29:BK29"/>
    <mergeCell ref="BL29:BO30"/>
    <mergeCell ref="BL31:BO32"/>
    <mergeCell ref="D32:J32"/>
    <mergeCell ref="T31:X31"/>
    <mergeCell ref="S29:X29"/>
    <mergeCell ref="Y31:AA31"/>
    <mergeCell ref="AB32:BK32"/>
    <mergeCell ref="T30:X30"/>
    <mergeCell ref="BE39:BM39"/>
    <mergeCell ref="BN39:BO39"/>
    <mergeCell ref="BE38:BM38"/>
    <mergeCell ref="BN38:BO38"/>
    <mergeCell ref="D31:G31"/>
    <mergeCell ref="AB31:BK31"/>
    <mergeCell ref="D30:G30"/>
    <mergeCell ref="H30:J30"/>
    <mergeCell ref="K30:L30"/>
    <mergeCell ref="M30:N30"/>
    <mergeCell ref="O30:P30"/>
    <mergeCell ref="Q30:S30"/>
    <mergeCell ref="A37:K37"/>
    <mergeCell ref="L37:O37"/>
    <mergeCell ref="P37:Z37"/>
    <mergeCell ref="AA37:AG37"/>
    <mergeCell ref="AH37:AK37"/>
    <mergeCell ref="AL37:AV37"/>
    <mergeCell ref="AW37:BC37"/>
    <mergeCell ref="BE37:BM37"/>
    <mergeCell ref="A34:K35"/>
    <mergeCell ref="L34:BC34"/>
    <mergeCell ref="BE34:BO35"/>
    <mergeCell ref="L35:AG35"/>
    <mergeCell ref="A39:K39"/>
    <mergeCell ref="L39:O39"/>
    <mergeCell ref="P39:Z39"/>
    <mergeCell ref="AA39:AG39"/>
    <mergeCell ref="AL39:AV39"/>
    <mergeCell ref="AW39:BC39"/>
    <mergeCell ref="A38:K38"/>
    <mergeCell ref="L38:O38"/>
    <mergeCell ref="P38:Z38"/>
    <mergeCell ref="AA38:AG38"/>
    <mergeCell ref="AH38:AK38"/>
    <mergeCell ref="AL38:AV38"/>
    <mergeCell ref="AW38:BC38"/>
    <mergeCell ref="BE40:BO40"/>
    <mergeCell ref="A41:K41"/>
    <mergeCell ref="L41:O41"/>
    <mergeCell ref="P41:Z41"/>
    <mergeCell ref="AA41:AG41"/>
    <mergeCell ref="AL41:AV41"/>
    <mergeCell ref="AW41:BC41"/>
    <mergeCell ref="A40:K40"/>
    <mergeCell ref="L40:O40"/>
    <mergeCell ref="P40:Z40"/>
    <mergeCell ref="AA40:AG40"/>
    <mergeCell ref="AH40:AK40"/>
    <mergeCell ref="AL40:AV40"/>
    <mergeCell ref="AW40:BC40"/>
    <mergeCell ref="BE42:BO42"/>
    <mergeCell ref="A43:K43"/>
    <mergeCell ref="L43:O43"/>
    <mergeCell ref="P43:Z43"/>
    <mergeCell ref="AA43:AG43"/>
    <mergeCell ref="AL43:AV43"/>
    <mergeCell ref="AW43:BC43"/>
    <mergeCell ref="BE43:BO43"/>
    <mergeCell ref="A42:K42"/>
    <mergeCell ref="L42:O42"/>
    <mergeCell ref="P42:Z42"/>
    <mergeCell ref="AA42:AG42"/>
    <mergeCell ref="AL42:AV42"/>
    <mergeCell ref="AW42:BC42"/>
    <mergeCell ref="L45:O45"/>
    <mergeCell ref="P45:Z45"/>
    <mergeCell ref="AA45:AG45"/>
    <mergeCell ref="AH45:AK45"/>
    <mergeCell ref="AL45:AV45"/>
    <mergeCell ref="A47:K47"/>
    <mergeCell ref="BE44:BO44"/>
    <mergeCell ref="BE46:BO46"/>
    <mergeCell ref="BE45:BO45"/>
    <mergeCell ref="L47:BA47"/>
    <mergeCell ref="AW45:BC45"/>
    <mergeCell ref="A46:K46"/>
    <mergeCell ref="L46:AE46"/>
    <mergeCell ref="A44:K44"/>
    <mergeCell ref="L44:O44"/>
    <mergeCell ref="P44:Z44"/>
    <mergeCell ref="AA44:AG44"/>
    <mergeCell ref="AH44:AK44"/>
    <mergeCell ref="AL44:AV44"/>
    <mergeCell ref="AW44:BC44"/>
    <mergeCell ref="BE48:BO49"/>
    <mergeCell ref="A49:K49"/>
    <mergeCell ref="L49:AE49"/>
    <mergeCell ref="AF49:AG49"/>
    <mergeCell ref="AH49:BA49"/>
    <mergeCell ref="BB49:BC49"/>
    <mergeCell ref="BE47:BO47"/>
    <mergeCell ref="A51:K51"/>
    <mergeCell ref="L51:AE51"/>
    <mergeCell ref="AF51:AG51"/>
    <mergeCell ref="AH51:BA51"/>
    <mergeCell ref="BB51:BC51"/>
    <mergeCell ref="BM50:BO50"/>
    <mergeCell ref="BI50:BL50"/>
    <mergeCell ref="BE50:BH50"/>
    <mergeCell ref="BE51:BO51"/>
    <mergeCell ref="A52:K52"/>
    <mergeCell ref="L52:AE52"/>
    <mergeCell ref="AF52:AG52"/>
    <mergeCell ref="AH52:BA52"/>
    <mergeCell ref="BB52:BC52"/>
    <mergeCell ref="BE52:BO52"/>
    <mergeCell ref="A54:K54"/>
    <mergeCell ref="L54:AE54"/>
    <mergeCell ref="AF54:AG54"/>
    <mergeCell ref="AH54:BA54"/>
    <mergeCell ref="BB54:BC54"/>
    <mergeCell ref="AH53:BA53"/>
    <mergeCell ref="BB53:BC53"/>
    <mergeCell ref="A53:K53"/>
    <mergeCell ref="L53:AE53"/>
    <mergeCell ref="AF53:AG53"/>
    <mergeCell ref="BE59:BO59"/>
    <mergeCell ref="A60:K60"/>
    <mergeCell ref="BB60:BC60"/>
    <mergeCell ref="A58:K58"/>
    <mergeCell ref="BB58:BC58"/>
    <mergeCell ref="A55:K55"/>
    <mergeCell ref="L55:AE55"/>
    <mergeCell ref="AF55:AG55"/>
    <mergeCell ref="AH55:BA55"/>
    <mergeCell ref="BB55:BC55"/>
    <mergeCell ref="L60:BA60"/>
    <mergeCell ref="A56:K56"/>
    <mergeCell ref="BB56:BC56"/>
    <mergeCell ref="L56:BA56"/>
    <mergeCell ref="L58:BA58"/>
    <mergeCell ref="Z1:BO1"/>
    <mergeCell ref="BW31:BW32"/>
    <mergeCell ref="BV31:BV32"/>
    <mergeCell ref="BY31:BY32"/>
    <mergeCell ref="BX31:BX32"/>
    <mergeCell ref="BB47:BC47"/>
    <mergeCell ref="AH43:AK43"/>
    <mergeCell ref="AH42:AK42"/>
    <mergeCell ref="AH41:AK41"/>
    <mergeCell ref="AH39:AK39"/>
    <mergeCell ref="AF46:AG46"/>
    <mergeCell ref="AH46:BA46"/>
    <mergeCell ref="BB46:BC46"/>
    <mergeCell ref="BE41:BO41"/>
    <mergeCell ref="BN37:BO37"/>
    <mergeCell ref="AA36:AG36"/>
    <mergeCell ref="AH36:AK36"/>
    <mergeCell ref="AL36:AV36"/>
    <mergeCell ref="AW36:BC36"/>
    <mergeCell ref="BE36:BO36"/>
    <mergeCell ref="A2:BO3"/>
    <mergeCell ref="AE5:AI5"/>
    <mergeCell ref="AJ5:AQ5"/>
    <mergeCell ref="A45:K45"/>
  </mergeCells>
  <phoneticPr fontId="1"/>
  <conditionalFormatting sqref="L38:AG38">
    <cfRule type="expression" dxfId="43" priority="8">
      <formula>COUNTIF($N$6,"*幼稚園型*")</formula>
    </cfRule>
  </conditionalFormatting>
  <conditionalFormatting sqref="N18:AA23 C19:M23 A24:BO24 A25:AN25 A26:X26 AA26:AN26 A27:BO27">
    <cfRule type="expression" dxfId="42" priority="14">
      <formula>$K$18="無"</formula>
    </cfRule>
  </conditionalFormatting>
  <conditionalFormatting sqref="N24:BO27">
    <cfRule type="expression" dxfId="41" priority="3">
      <formula>$C$26=TRUE</formula>
    </cfRule>
  </conditionalFormatting>
  <conditionalFormatting sqref="S21:AA23">
    <cfRule type="expression" dxfId="40" priority="13">
      <formula>$N$21="無"</formula>
    </cfRule>
  </conditionalFormatting>
  <conditionalFormatting sqref="T12:AI13">
    <cfRule type="expression" dxfId="39" priority="41">
      <formula>$BT$11&gt;4</formula>
    </cfRule>
    <cfRule type="expression" dxfId="38" priority="43">
      <formula>OR($BQ$11=FALSE,$BR$11=FALSE)</formula>
    </cfRule>
  </conditionalFormatting>
  <conditionalFormatting sqref="Z1:BO1">
    <cfRule type="containsText" dxfId="37" priority="7" operator="containsText" text="エラー">
      <formula>NOT(ISERROR(SEARCH("エラー",Z1)))</formula>
    </cfRule>
  </conditionalFormatting>
  <conditionalFormatting sqref="AE16:BO17">
    <cfRule type="expression" dxfId="36" priority="19">
      <formula>NOT(OR($F$12="民老改築",$AA$12="民老改築"))</formula>
    </cfRule>
  </conditionalFormatting>
  <conditionalFormatting sqref="AG21:AO23">
    <cfRule type="expression" dxfId="35" priority="12">
      <formula>$AD$22="無"</formula>
    </cfRule>
  </conditionalFormatting>
  <conditionalFormatting sqref="AH49:BA49 AH51:BA55">
    <cfRule type="expression" dxfId="34" priority="44">
      <formula>AND($BQ$11=$BR$11=TRUE,$BF$13=$BK$13)</formula>
    </cfRule>
  </conditionalFormatting>
  <conditionalFormatting sqref="AH38:BC38">
    <cfRule type="expression" dxfId="33" priority="9">
      <formula>COUNTIF($N$6,"*保育所型*")</formula>
    </cfRule>
  </conditionalFormatting>
  <conditionalFormatting sqref="AO25:BO26">
    <cfRule type="expression" dxfId="32" priority="6">
      <formula>$K$18="無"</formula>
    </cfRule>
  </conditionalFormatting>
  <conditionalFormatting sqref="BE34:BO39">
    <cfRule type="expression" dxfId="31" priority="20">
      <formula>OR($F$12="創設",$F$12="増築",$F$12="増改築",$F$12="民老改築",$F$12="改築",$F$12="防音壁整備")</formula>
    </cfRule>
  </conditionalFormatting>
  <conditionalFormatting sqref="BE45:BO45">
    <cfRule type="expression" dxfId="30" priority="2">
      <formula>$BQ$11=FALSE</formula>
    </cfRule>
  </conditionalFormatting>
  <conditionalFormatting sqref="BE47:BO47">
    <cfRule type="expression" dxfId="29" priority="1">
      <formula>$BQ$11=FALSE</formula>
    </cfRule>
  </conditionalFormatting>
  <conditionalFormatting sqref="BF12:BJ13 L37:AG46 BE40:BO43 L49:AG49 L51:AG55">
    <cfRule type="expression" dxfId="27" priority="34">
      <formula>$BQ$11=FALSE</formula>
    </cfRule>
  </conditionalFormatting>
  <conditionalFormatting sqref="BK12:BO13 AH37:BC38 AH39 AL39:BC39 AH40:BC40 AH41:AH43 AL41:BC43 AH44:BC46 AH49:BC49 AH51:BC55">
    <cfRule type="expression" dxfId="26" priority="24">
      <formula>$BR$11=FALSE</formula>
    </cfRule>
  </conditionalFormatting>
  <dataValidations xWindow="708" yWindow="505" count="16">
    <dataValidation allowBlank="1" showInputMessage="1" showErrorMessage="1" promptTitle="注意" prompt="移転を伴わない整備の場合は、右の移転後のセルに所在地を入力してください。" sqref="T11:W11 G11 F10:F11" xr:uid="{00000000-0002-0000-0100-000000000000}"/>
    <dataValidation type="list" allowBlank="1" showInputMessage="1" showErrorMessage="1" prompt="設置主体が既存の場合は「既」、新たに設立する場合は「新」" sqref="BN8:BO8" xr:uid="{39ACB66A-240F-4E5A-8E33-DB149DC18E8A}">
      <formula1>"新,既"</formula1>
    </dataValidation>
    <dataValidation allowBlank="1" showInputMessage="1" showErrorMessage="1" prompt="民老改築を行う場合は必ずこの欄に金額を記載してください。_x000a_（保育所の場合は当該年度交付金額全額、認定こども園の場合は保育所部分に係る当該年度交付額）" sqref="AM16:AX17" xr:uid="{0E98619F-7732-4F5E-96F1-71EF0A75059E}"/>
    <dataValidation allowBlank="1" showInputMessage="1" showErrorMessage="1" prompt="危険地区指定が「有」の場合、その詳細を記載してください。" sqref="AB32:BK32" xr:uid="{2D78841A-A3E7-4B54-BC6E-D75A36271369}"/>
    <dataValidation allowBlank="1" showInputMessage="1" showErrorMessage="1" prompt="セル内に直接フリガナを入力しないでください。ふりがなの表示/非表示機能を使用してください。" sqref="F8:W8" xr:uid="{45D76069-EE79-4890-84E5-12DD0BE1B23E}"/>
    <dataValidation type="whole" operator="greaterThanOrEqual" allowBlank="1" showInputMessage="1" showErrorMessage="1" error="整数のみ入力してください" sqref="BG14:BH14 T22:X22 AS14:AT14 I14:J15 AA37:AG45 AW37:BC45 BE37:BM39 L51:AE52 L49:AE49" xr:uid="{C3D72D73-A6F7-40C6-B33C-6C219008313B}">
      <formula1>0</formula1>
    </dataValidation>
    <dataValidation type="decimal" operator="greaterThanOrEqual" allowBlank="1" showInputMessage="1" showErrorMessage="1" error="数値のみ入力してください" sqref="AW14:AY14 BK14:BM14 F17:AD17 S29:X29 T30:X31 BE43:BO43 BE45:BO45 BE47:BO47" xr:uid="{FFF497AC-3AE6-4675-BB1D-2C2C37177D47}">
      <formula1>0</formula1>
    </dataValidation>
    <dataValidation type="whole" operator="greaterThanOrEqual" allowBlank="1" showInputMessage="1" showErrorMessage="1" error="西暦４桁のみ入力してください" sqref="H19:J19" xr:uid="{D5A1D407-DA72-4C20-805A-8C78995465FA}">
      <formula1>1900</formula1>
    </dataValidation>
    <dataValidation allowBlank="1" showInputMessage="1" showErrorMessage="1" prompt="協議書作成日の年度から建築年度を引いて算出しています。_x000a_異なる算出をする場合、手打ちで入力してください。" sqref="H20:J20" xr:uid="{BBFA9816-2792-4374-8ECD-FDD849AA0B15}"/>
    <dataValidation type="date" operator="greaterThanOrEqual" allowBlank="1" showInputMessage="1" showErrorMessage="1" error="日付を（####/##/##）の形式で入力してください。_x000a_例）令和5年8月1日：2023/8/1" sqref="BC19:BO20" xr:uid="{A5314578-7D7F-4B9A-BA3F-A567959F58DE}">
      <formula1>44287</formula1>
    </dataValidation>
    <dataValidation type="date" operator="greaterThanOrEqual" allowBlank="1" showInputMessage="1" showErrorMessage="1" error="日付を（####/##/##）の形式で入力してください。_x000a_例）令和5年8月1日：2023/8/1" promptTitle="！注意喚起！" prompt="内示前に契約を行わないようにしてください！" sqref="BC18:BO18" xr:uid="{F43FBAE1-5BEF-4058-8D5A-06EF6708FD1C}">
      <formula1>44287</formula1>
    </dataValidation>
    <dataValidation type="date" operator="greaterThanOrEqual" allowBlank="1" showInputMessage="1" showErrorMessage="1" error="日付を（####/##/##）の形式で入力してください。_x000a_例）令和5年8月1日：2023/8/1" prompt="事業を行いながら工事を行うような場合、開所予定年月日には完成予定年月日と同日を入力してください" sqref="BC21:BO21" xr:uid="{7204E3F9-6D53-4727-9B20-05F58A3D8849}">
      <formula1>44287</formula1>
    </dataValidation>
    <dataValidation type="whole" operator="greaterThanOrEqual" allowBlank="1" showInputMessage="1" showErrorMessage="1" error="整数のみ入力してください" sqref="K30:L30 O30:P30" xr:uid="{3E0C0FAD-D375-4A67-8A6E-AA3467E308BD}">
      <formula1>1</formula1>
    </dataValidation>
    <dataValidation allowBlank="1" showInputMessage="1" showErrorMessage="1" prompt="番地まで記入してください" sqref="X10:AP10" xr:uid="{C4E6C37F-7CBD-4404-BDD5-DA18695F7274}"/>
    <dataValidation type="whole" operator="greaterThanOrEqual" allowBlank="1" showInputMessage="1" showErrorMessage="1" error="整数のみ入力してください" sqref="R14:S15" xr:uid="{24B4B783-4237-4CC9-A3C4-0ADF98BF2EE7}">
      <formula1>-1000</formula1>
    </dataValidation>
    <dataValidation type="date" operator="greaterThanOrEqual" allowBlank="1" showInputMessage="1" showErrorMessage="1" error="日付を（####/##/##）の形式で入力してください。_x000a_例）令和5年8月1日：2023/8/1" sqref="AO25:AU26" xr:uid="{6104D6DC-852B-4DBC-966F-B4B6CD8E778B}">
      <formula1>43922</formula1>
    </dataValidation>
  </dataValidations>
  <printOptions horizontalCentered="1" verticalCentered="1"/>
  <pageMargins left="0.59055118110236227" right="0.39370078740157483" top="0.39370078740157483" bottom="0.19685039370078741" header="0.51181102362204722" footer="0.51181102362204722"/>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5</xdr:col>
                    <xdr:colOff>0</xdr:colOff>
                    <xdr:row>10</xdr:row>
                    <xdr:rowOff>22860</xdr:rowOff>
                  </from>
                  <to>
                    <xdr:col>7</xdr:col>
                    <xdr:colOff>38100</xdr:colOff>
                    <xdr:row>10</xdr:row>
                    <xdr:rowOff>304800</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19</xdr:col>
                    <xdr:colOff>38100</xdr:colOff>
                    <xdr:row>10</xdr:row>
                    <xdr:rowOff>7620</xdr:rowOff>
                  </from>
                  <to>
                    <xdr:col>21</xdr:col>
                    <xdr:colOff>76200</xdr:colOff>
                    <xdr:row>10</xdr:row>
                    <xdr:rowOff>312420</xdr:rowOff>
                  </to>
                </anchor>
              </controlPr>
            </control>
          </mc:Choice>
        </mc:AlternateContent>
        <mc:AlternateContent xmlns:mc="http://schemas.openxmlformats.org/markup-compatibility/2006">
          <mc:Choice Requires="x14">
            <control shapeId="2060" r:id="rId6" name="Check Box 12">
              <controlPr defaultSize="0" autoFill="0" autoLine="0" autoPict="0">
                <anchor moveWithCells="1">
                  <from>
                    <xdr:col>2</xdr:col>
                    <xdr:colOff>38100</xdr:colOff>
                    <xdr:row>23</xdr:row>
                    <xdr:rowOff>160020</xdr:rowOff>
                  </from>
                  <to>
                    <xdr:col>2</xdr:col>
                    <xdr:colOff>342900</xdr:colOff>
                    <xdr:row>25</xdr:row>
                    <xdr:rowOff>38100</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2</xdr:col>
                    <xdr:colOff>38100</xdr:colOff>
                    <xdr:row>24</xdr:row>
                    <xdr:rowOff>137160</xdr:rowOff>
                  </from>
                  <to>
                    <xdr:col>2</xdr:col>
                    <xdr:colOff>342900</xdr:colOff>
                    <xdr:row>26</xdr:row>
                    <xdr:rowOff>38100</xdr:rowOff>
                  </to>
                </anchor>
              </controlPr>
            </control>
          </mc:Choice>
        </mc:AlternateContent>
        <mc:AlternateContent xmlns:mc="http://schemas.openxmlformats.org/markup-compatibility/2006">
          <mc:Choice Requires="x14">
            <control shapeId="2062" r:id="rId8" name="Check Box 14">
              <controlPr defaultSize="0" autoFill="0" autoLine="0" autoPict="0">
                <anchor moveWithCells="1">
                  <from>
                    <xdr:col>13</xdr:col>
                    <xdr:colOff>30480</xdr:colOff>
                    <xdr:row>23</xdr:row>
                    <xdr:rowOff>175260</xdr:rowOff>
                  </from>
                  <to>
                    <xdr:col>15</xdr:col>
                    <xdr:colOff>68580</xdr:colOff>
                    <xdr:row>25</xdr:row>
                    <xdr:rowOff>45720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13</xdr:col>
                    <xdr:colOff>99060</xdr:colOff>
                    <xdr:row>24</xdr:row>
                    <xdr:rowOff>137160</xdr:rowOff>
                  </from>
                  <to>
                    <xdr:col>16</xdr:col>
                    <xdr:colOff>0</xdr:colOff>
                    <xdr:row>26</xdr:row>
                    <xdr:rowOff>38100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17</xdr:col>
                    <xdr:colOff>99060</xdr:colOff>
                    <xdr:row>24</xdr:row>
                    <xdr:rowOff>137160</xdr:rowOff>
                  </from>
                  <to>
                    <xdr:col>20</xdr:col>
                    <xdr:colOff>0</xdr:colOff>
                    <xdr:row>26</xdr:row>
                    <xdr:rowOff>38100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21</xdr:col>
                    <xdr:colOff>99060</xdr:colOff>
                    <xdr:row>24</xdr:row>
                    <xdr:rowOff>137160</xdr:rowOff>
                  </from>
                  <to>
                    <xdr:col>24</xdr:col>
                    <xdr:colOff>0</xdr:colOff>
                    <xdr:row>26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 id="{00000000-000E-0000-0100-000006000000}">
            <xm:f>OR($F$12=選択リスト!$M$7,$F$12=選択リスト!$M$8,$F$12=選択リスト!$M$9,$F$12=選択リスト!$M$10,$F$12=選択リスト!$M$11,$F$12=選択リスト!$M$12)</xm:f>
            <x14:dxf>
              <fill>
                <patternFill>
                  <bgColor theme="1" tint="0.34998626667073579"/>
                </patternFill>
              </fill>
            </x14:dxf>
          </x14:cfRule>
          <xm:sqref>BE48:BO50</xm:sqref>
        </x14:conditionalFormatting>
      </x14:conditionalFormattings>
    </ext>
    <ext xmlns:x14="http://schemas.microsoft.com/office/spreadsheetml/2009/9/main" uri="{CCE6A557-97BC-4b89-ADB6-D9C93CAAB3DF}">
      <x14:dataValidations xmlns:xm="http://schemas.microsoft.com/office/excel/2006/main" xWindow="708" yWindow="505" count="15">
        <x14:dataValidation type="list" allowBlank="1" showInputMessage="1" showErrorMessage="1" xr:uid="{00000000-0002-0000-0100-000001000000}">
          <x14:formula1>
            <xm:f>選択リスト!$D$2:$D$3</xm:f>
          </x14:formula1>
          <xm:sqref>BL31:BO32 N21:R23 AD22</xm:sqref>
        </x14:dataValidation>
        <x14:dataValidation type="list" allowBlank="1" showInputMessage="1" showErrorMessage="1" xr:uid="{00000000-0002-0000-0100-000003000000}">
          <x14:formula1>
            <xm:f>選択リスト!$E$2:$E$4</xm:f>
          </x14:formula1>
          <xm:sqref>AH21:AN23</xm:sqref>
        </x14:dataValidation>
        <x14:dataValidation type="list" allowBlank="1" showInputMessage="1" showErrorMessage="1" xr:uid="{00000000-0002-0000-0100-000004000000}">
          <x14:formula1>
            <xm:f>選択リスト!$F$2:$F$5</xm:f>
          </x14:formula1>
          <xm:sqref>BE59</xm:sqref>
        </x14:dataValidation>
        <x14:dataValidation type="list" allowBlank="1" showInputMessage="1" prompt="申請が「有」の場合、対象経費の重複がないか確認させていただきます" xr:uid="{00000000-0002-0000-0100-00000A000000}">
          <x14:formula1>
            <xm:f>選択リスト!$K$2:$K$3</xm:f>
          </x14:formula1>
          <xm:sqref>AQ11:BO11</xm:sqref>
        </x14:dataValidation>
        <x14:dataValidation type="list" allowBlank="1" showInputMessage="1" showErrorMessage="1" prompt="新子育て安心プランに係る嵩上げの場合を除き、補助率は保育所部分と同一です。" xr:uid="{49B1E3B1-FA50-441D-BC32-066AA75D8BA1}">
          <x14:formula1>
            <xm:f>選択リスト!$I$2:$I$5</xm:f>
          </x14:formula1>
          <xm:sqref>BK13:BO13</xm:sqref>
        </x14:dataValidation>
        <x14:dataValidation type="list" allowBlank="1" showInputMessage="1" showErrorMessage="1" prompt="国庫補助率（国の負担割合）を選択してください。_x000a_※5/9とありますが、要綱上の5.5/10を指しています" xr:uid="{DE61CD93-9928-4F85-8C76-44137F26918D}">
          <x14:formula1>
            <xm:f>選択リスト!$I$2:$I$5</xm:f>
          </x14:formula1>
          <xm:sqref>BF13:BJ13</xm:sqref>
        </x14:dataValidation>
        <x14:dataValidation type="list" allowBlank="1" showInputMessage="1" showErrorMessage="1" xr:uid="{512BB352-8052-45EC-AB05-0662E5999A23}">
          <x14:formula1>
            <xm:f>選択リスト!$M$2:$M$6</xm:f>
          </x14:formula1>
          <xm:sqref>AA12:AI12</xm:sqref>
        </x14:dataValidation>
        <x14:dataValidation type="list" allowBlank="1" showInputMessage="1" xr:uid="{9E8AE19C-4D6B-4ACB-B851-A45FF25A7718}">
          <x14:formula1>
            <xm:f>選択リスト!$H$2:$H$12</xm:f>
          </x14:formula1>
          <xm:sqref>AU8:BM8</xm:sqref>
        </x14:dataValidation>
        <x14:dataValidation type="list" allowBlank="1" showInputMessage="1" showErrorMessage="1" xr:uid="{833AA7D1-7639-4154-916D-6E5AADE425A0}">
          <x14:formula1>
            <xm:f>選択リスト!$M$2:$M$5</xm:f>
          </x14:formula1>
          <xm:sqref>AA13:AI13</xm:sqref>
        </x14:dataValidation>
        <x14:dataValidation type="list" allowBlank="1" showInputMessage="1" showErrorMessage="1" xr:uid="{760B4EBA-4455-4A50-8EF2-19AE413E6E5E}">
          <x14:formula1>
            <xm:f>選択リスト!$B$2:$B$3</xm:f>
          </x14:formula1>
          <xm:sqref>BE52:BO52</xm:sqref>
        </x14:dataValidation>
        <x14:dataValidation type="list" allowBlank="1" showInputMessage="1" showErrorMessage="1" xr:uid="{00000000-0002-0000-0100-000006000000}">
          <x14:formula1>
            <xm:f>選択リスト!$G$2:$G$11</xm:f>
          </x14:formula1>
          <xm:sqref>BI50 BE50 BM50</xm:sqref>
        </x14:dataValidation>
        <x14:dataValidation type="list" allowBlank="1" showInputMessage="1" showErrorMessage="1" xr:uid="{31475F12-4852-4103-9F68-3E13065064E0}">
          <x14:formula1>
            <xm:f>選択リスト!$M$2:$M$12</xm:f>
          </x14:formula1>
          <xm:sqref>F12:S13</xm:sqref>
        </x14:dataValidation>
        <x14:dataValidation type="list" operator="greaterThanOrEqual" allowBlank="1" showInputMessage="1" showErrorMessage="1" xr:uid="{1993120A-706E-4A0E-9462-6D11E87A9FE7}">
          <x14:formula1>
            <xm:f>選択リスト!$D$2:$D$3</xm:f>
          </x14:formula1>
          <xm:sqref>K18:M18</xm:sqref>
        </x14:dataValidation>
        <x14:dataValidation type="list" allowBlank="1" showInputMessage="1" showErrorMessage="1" xr:uid="{19CA228E-CE45-444D-A57A-5E76D83BE627}">
          <x14:formula1>
            <xm:f>選択リスト!$R$2:$R$5</xm:f>
          </x14:formula1>
          <xm:sqref>J31:P31</xm:sqref>
        </x14:dataValidation>
        <x14:dataValidation type="list" allowBlank="1" showInputMessage="1" showErrorMessage="1" xr:uid="{00000000-0002-0000-0100-000002000000}">
          <x14:formula1>
            <xm:f>選択リスト!$A$2:$A$11</xm:f>
          </x14:formula1>
          <xm:sqref>AM13:AU13 N6:AC7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CD51"/>
  <sheetViews>
    <sheetView showGridLines="0" view="pageBreakPreview" topLeftCell="A18" zoomScale="85" zoomScaleNormal="100" zoomScaleSheetLayoutView="85" workbookViewId="0">
      <selection activeCell="A32" sqref="A32:BS32"/>
    </sheetView>
  </sheetViews>
  <sheetFormatPr defaultColWidth="9" defaultRowHeight="12"/>
  <cols>
    <col min="1" max="70" width="1.5" style="52" customWidth="1"/>
    <col min="71" max="71" width="2.5" style="52" customWidth="1"/>
    <col min="72" max="73" width="9" style="2"/>
    <col min="74" max="74" width="63.19921875" style="2" customWidth="1"/>
    <col min="75" max="16384" width="9" style="2"/>
  </cols>
  <sheetData>
    <row r="1" spans="1:74" s="1" customFormat="1" ht="15.9" customHeight="1">
      <c r="A1" s="24" t="s">
        <v>391</v>
      </c>
      <c r="B1" s="24"/>
      <c r="C1" s="24"/>
      <c r="D1" s="24"/>
      <c r="E1" s="24"/>
      <c r="F1" s="24"/>
      <c r="G1" s="24"/>
      <c r="H1" s="24"/>
      <c r="I1" s="24"/>
      <c r="J1" s="24"/>
      <c r="K1" s="24"/>
      <c r="L1" s="24"/>
      <c r="M1" s="24"/>
      <c r="N1" s="24"/>
      <c r="O1" s="24"/>
      <c r="P1" s="24"/>
      <c r="Q1" s="24"/>
      <c r="R1" s="24"/>
      <c r="S1" s="24"/>
      <c r="T1" s="24"/>
      <c r="U1" s="24"/>
      <c r="V1" s="654"/>
      <c r="W1" s="654"/>
      <c r="X1" s="654"/>
      <c r="Y1" s="654"/>
      <c r="Z1" s="654"/>
      <c r="AA1" s="654"/>
      <c r="AB1" s="654"/>
      <c r="AC1" s="654"/>
      <c r="AD1" s="654"/>
      <c r="AE1" s="654"/>
      <c r="AF1" s="654"/>
      <c r="AG1" s="654"/>
      <c r="AH1" s="654"/>
      <c r="AI1" s="654"/>
      <c r="AJ1" s="654"/>
      <c r="AK1" s="654"/>
      <c r="AL1" s="654"/>
      <c r="AM1" s="654"/>
      <c r="AN1" s="654"/>
      <c r="AO1" s="654"/>
      <c r="AP1" s="654"/>
      <c r="AQ1" s="654"/>
      <c r="AR1" s="654"/>
      <c r="AS1" s="654"/>
      <c r="AT1" s="654"/>
      <c r="AU1" s="654"/>
      <c r="AV1" s="654"/>
      <c r="AW1" s="654"/>
      <c r="AX1" s="654"/>
      <c r="AY1" s="654"/>
      <c r="AZ1" s="654"/>
      <c r="BA1" s="654"/>
      <c r="BB1" s="654"/>
      <c r="BC1" s="654"/>
      <c r="BD1" s="654"/>
      <c r="BE1" s="654"/>
      <c r="BF1" s="654"/>
      <c r="BG1" s="654"/>
      <c r="BH1" s="654"/>
      <c r="BI1" s="654"/>
      <c r="BJ1" s="654"/>
      <c r="BK1" s="654"/>
      <c r="BL1" s="654"/>
      <c r="BM1" s="654"/>
      <c r="BN1" s="654"/>
      <c r="BO1" s="654"/>
      <c r="BP1" s="654"/>
      <c r="BQ1" s="654"/>
      <c r="BR1" s="654"/>
      <c r="BS1" s="654"/>
      <c r="BU1" s="1">
        <f>SUM(BU5:BU51)</f>
        <v>6</v>
      </c>
    </row>
    <row r="2" spans="1:74" s="1" customFormat="1" ht="11.25" customHeight="1">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799"/>
      <c r="BE2" s="799"/>
      <c r="BF2" s="799"/>
      <c r="BG2" s="799"/>
      <c r="BH2" s="799"/>
      <c r="BI2" s="799"/>
      <c r="BJ2" s="799"/>
      <c r="BK2" s="799"/>
      <c r="BL2" s="799"/>
      <c r="BM2" s="799"/>
      <c r="BN2" s="799"/>
      <c r="BO2" s="799"/>
      <c r="BP2" s="799"/>
      <c r="BQ2" s="799"/>
      <c r="BR2" s="799"/>
      <c r="BS2" s="799"/>
    </row>
    <row r="3" spans="1:74" s="1" customFormat="1" ht="30.75" customHeight="1">
      <c r="A3" s="756" t="s">
        <v>1</v>
      </c>
      <c r="B3" s="757"/>
      <c r="C3" s="757"/>
      <c r="D3" s="757"/>
      <c r="E3" s="757"/>
      <c r="F3" s="757"/>
      <c r="G3" s="757"/>
      <c r="H3" s="800">
        <f>'様式（１）'!$N$6</f>
        <v>0</v>
      </c>
      <c r="I3" s="757"/>
      <c r="J3" s="757"/>
      <c r="K3" s="757"/>
      <c r="L3" s="757"/>
      <c r="M3" s="757"/>
      <c r="N3" s="757"/>
      <c r="O3" s="757"/>
      <c r="P3" s="757"/>
      <c r="Q3" s="757"/>
      <c r="R3" s="757"/>
      <c r="S3" s="757"/>
      <c r="T3" s="757"/>
      <c r="U3" s="757"/>
      <c r="V3" s="758"/>
      <c r="W3" s="798" t="s">
        <v>96</v>
      </c>
      <c r="X3" s="798"/>
      <c r="Y3" s="798"/>
      <c r="Z3" s="798"/>
      <c r="AA3" s="798"/>
      <c r="AB3" s="798"/>
      <c r="AC3" s="801"/>
      <c r="AD3" s="758">
        <f>'様式（１）'!$F$8</f>
        <v>0</v>
      </c>
      <c r="AE3" s="798"/>
      <c r="AF3" s="798"/>
      <c r="AG3" s="798"/>
      <c r="AH3" s="798"/>
      <c r="AI3" s="798"/>
      <c r="AJ3" s="798"/>
      <c r="AK3" s="798"/>
      <c r="AL3" s="798"/>
      <c r="AM3" s="798"/>
      <c r="AN3" s="798"/>
      <c r="AO3" s="798"/>
      <c r="AP3" s="798"/>
      <c r="AQ3" s="798"/>
      <c r="AR3" s="798"/>
      <c r="AS3" s="798"/>
      <c r="AT3" s="798"/>
      <c r="AU3" s="798"/>
      <c r="AV3" s="798"/>
      <c r="AW3" s="798"/>
      <c r="AX3" s="24"/>
      <c r="AY3" s="24"/>
      <c r="AZ3" s="24"/>
      <c r="BA3" s="24"/>
      <c r="BB3" s="24"/>
      <c r="BC3" s="24"/>
      <c r="BD3" s="799"/>
      <c r="BE3" s="799"/>
      <c r="BF3" s="799"/>
      <c r="BG3" s="799"/>
      <c r="BH3" s="799"/>
      <c r="BI3" s="799"/>
      <c r="BJ3" s="799"/>
      <c r="BK3" s="799"/>
      <c r="BL3" s="799"/>
      <c r="BM3" s="799"/>
      <c r="BN3" s="799"/>
      <c r="BO3" s="799"/>
      <c r="BP3" s="799"/>
      <c r="BQ3" s="799"/>
      <c r="BR3" s="799"/>
      <c r="BS3" s="799"/>
      <c r="BU3" s="572" t="s">
        <v>277</v>
      </c>
      <c r="BV3" s="600" t="s">
        <v>278</v>
      </c>
    </row>
    <row r="4" spans="1:74" s="1" customFormat="1" ht="14.25" customHeight="1" thickBot="1">
      <c r="A4" s="95"/>
      <c r="B4" s="95"/>
      <c r="C4" s="95"/>
      <c r="D4" s="95"/>
      <c r="E4" s="95"/>
      <c r="F4" s="95"/>
      <c r="G4" s="95"/>
      <c r="H4" s="92"/>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24"/>
      <c r="AY4" s="24"/>
      <c r="AZ4" s="24"/>
      <c r="BA4" s="24"/>
      <c r="BB4" s="24"/>
      <c r="BC4" s="24"/>
      <c r="BD4" s="25"/>
      <c r="BE4" s="25"/>
      <c r="BF4" s="25"/>
      <c r="BG4" s="25"/>
      <c r="BH4" s="25"/>
      <c r="BI4" s="25"/>
      <c r="BJ4" s="25"/>
      <c r="BK4" s="25"/>
      <c r="BL4" s="25"/>
      <c r="BM4" s="25"/>
      <c r="BN4" s="25"/>
      <c r="BO4" s="25"/>
      <c r="BP4" s="25"/>
      <c r="BQ4" s="25"/>
      <c r="BR4" s="25"/>
      <c r="BS4" s="25"/>
      <c r="BU4" s="572"/>
      <c r="BV4" s="600"/>
    </row>
    <row r="5" spans="1:74" s="1" customFormat="1" ht="18.899999999999999" customHeight="1">
      <c r="A5" s="802" t="s">
        <v>97</v>
      </c>
      <c r="B5" s="803"/>
      <c r="C5" s="768"/>
      <c r="D5" s="768"/>
      <c r="E5" s="768"/>
      <c r="F5" s="768"/>
      <c r="G5" s="768" t="s">
        <v>98</v>
      </c>
      <c r="H5" s="768"/>
      <c r="I5" s="768"/>
      <c r="J5" s="768">
        <v>0</v>
      </c>
      <c r="K5" s="768"/>
      <c r="L5" s="768"/>
      <c r="M5" s="768">
        <v>1</v>
      </c>
      <c r="N5" s="768"/>
      <c r="O5" s="768"/>
      <c r="P5" s="768">
        <v>2</v>
      </c>
      <c r="Q5" s="768"/>
      <c r="R5" s="768"/>
      <c r="S5" s="768">
        <v>3</v>
      </c>
      <c r="T5" s="768"/>
      <c r="U5" s="768"/>
      <c r="V5" s="779">
        <v>4</v>
      </c>
      <c r="W5" s="780"/>
      <c r="X5" s="781"/>
      <c r="Y5" s="768">
        <v>5</v>
      </c>
      <c r="Z5" s="768"/>
      <c r="AA5" s="768"/>
      <c r="AB5" s="768" t="s">
        <v>99</v>
      </c>
      <c r="AC5" s="768"/>
      <c r="AD5" s="768"/>
      <c r="AE5" s="768"/>
      <c r="AF5" s="768"/>
      <c r="AG5" s="779"/>
      <c r="AH5" s="782" t="s">
        <v>100</v>
      </c>
      <c r="AI5" s="783"/>
      <c r="AJ5" s="784"/>
      <c r="AK5" s="766" t="s">
        <v>101</v>
      </c>
      <c r="AL5" s="766"/>
      <c r="AM5" s="766"/>
      <c r="AN5" s="766"/>
      <c r="AO5" s="766"/>
      <c r="AP5" s="766"/>
      <c r="AQ5" s="766"/>
      <c r="AR5" s="766"/>
      <c r="AS5" s="767"/>
      <c r="AT5" s="768" t="s">
        <v>102</v>
      </c>
      <c r="AU5" s="768"/>
      <c r="AV5" s="768"/>
      <c r="AW5" s="768" t="s">
        <v>103</v>
      </c>
      <c r="AX5" s="768"/>
      <c r="AY5" s="768"/>
      <c r="AZ5" s="768" t="s">
        <v>104</v>
      </c>
      <c r="BA5" s="768"/>
      <c r="BB5" s="768"/>
      <c r="BC5" s="768" t="s">
        <v>99</v>
      </c>
      <c r="BD5" s="768"/>
      <c r="BE5" s="768"/>
      <c r="BF5" s="768"/>
      <c r="BG5" s="768"/>
      <c r="BH5" s="768"/>
      <c r="BI5" s="808"/>
      <c r="BJ5" s="809"/>
      <c r="BK5" s="809"/>
      <c r="BL5" s="809"/>
      <c r="BM5" s="809"/>
      <c r="BN5" s="809"/>
      <c r="BO5" s="809"/>
      <c r="BP5" s="809"/>
      <c r="BQ5" s="809"/>
      <c r="BR5" s="809"/>
      <c r="BS5" s="810"/>
      <c r="BU5" s="100">
        <f>IF(OR(J6="",M6="",P6="",S6="",V6="",Y6="",J7="",M7="",P7="",S7="",V7="",Y7="",J9="",M9="",P9="",S9="",V9="",Y9="",AB9="",AB11="",AB12=""),1,0)</f>
        <v>1</v>
      </c>
      <c r="BV5" s="106" t="str">
        <f>IF(BU5=1,"児童年齢別内訳の欄に入力漏れがあります。ゼロの場合はゼロを入力してください","")</f>
        <v>児童年齢別内訳の欄に入力漏れがあります。ゼロの場合はゼロを入力してください</v>
      </c>
    </row>
    <row r="6" spans="1:74" s="1" customFormat="1" ht="18.899999999999999" customHeight="1">
      <c r="A6" s="804"/>
      <c r="B6" s="805"/>
      <c r="C6" s="793" t="s">
        <v>105</v>
      </c>
      <c r="D6" s="435"/>
      <c r="E6" s="435"/>
      <c r="F6" s="794"/>
      <c r="G6" s="798" t="s">
        <v>106</v>
      </c>
      <c r="H6" s="798"/>
      <c r="I6" s="798"/>
      <c r="J6" s="618"/>
      <c r="K6" s="618"/>
      <c r="L6" s="618"/>
      <c r="M6" s="618"/>
      <c r="N6" s="618"/>
      <c r="O6" s="618"/>
      <c r="P6" s="618"/>
      <c r="Q6" s="618"/>
      <c r="R6" s="618"/>
      <c r="S6" s="618"/>
      <c r="T6" s="618"/>
      <c r="U6" s="618"/>
      <c r="V6" s="733"/>
      <c r="W6" s="261"/>
      <c r="X6" s="296"/>
      <c r="Y6" s="618"/>
      <c r="Z6" s="618"/>
      <c r="AA6" s="618"/>
      <c r="AB6" s="756">
        <f>SUM(J6:AA6)</f>
        <v>0</v>
      </c>
      <c r="AC6" s="757"/>
      <c r="AD6" s="757"/>
      <c r="AE6" s="757"/>
      <c r="AF6" s="757"/>
      <c r="AG6" s="758"/>
      <c r="AH6" s="785"/>
      <c r="AI6" s="786"/>
      <c r="AJ6" s="787"/>
      <c r="AK6" s="777" t="s">
        <v>107</v>
      </c>
      <c r="AL6" s="777"/>
      <c r="AM6" s="777"/>
      <c r="AN6" s="777"/>
      <c r="AO6" s="777"/>
      <c r="AP6" s="777"/>
      <c r="AQ6" s="777"/>
      <c r="AR6" s="777"/>
      <c r="AS6" s="778"/>
      <c r="AT6" s="618">
        <v>10</v>
      </c>
      <c r="AU6" s="618"/>
      <c r="AV6" s="618"/>
      <c r="AW6" s="618">
        <v>10</v>
      </c>
      <c r="AX6" s="618"/>
      <c r="AY6" s="618"/>
      <c r="AZ6" s="618">
        <v>10</v>
      </c>
      <c r="BA6" s="618"/>
      <c r="BB6" s="618"/>
      <c r="BC6" s="756">
        <f>SUM(AT6:BB6)</f>
        <v>30</v>
      </c>
      <c r="BD6" s="757"/>
      <c r="BE6" s="757"/>
      <c r="BF6" s="757"/>
      <c r="BG6" s="757"/>
      <c r="BH6" s="758"/>
      <c r="BI6" s="734"/>
      <c r="BJ6" s="200"/>
      <c r="BK6" s="200"/>
      <c r="BL6" s="200"/>
      <c r="BM6" s="200"/>
      <c r="BN6" s="200"/>
      <c r="BO6" s="200"/>
      <c r="BP6" s="200"/>
      <c r="BQ6" s="200"/>
      <c r="BR6" s="200"/>
      <c r="BS6" s="811"/>
      <c r="BT6" s="117" t="s">
        <v>285</v>
      </c>
      <c r="BU6" s="100">
        <f>IF(AND(AB12&gt;0,G12=""),1,0)</f>
        <v>0</v>
      </c>
      <c r="BV6" s="106" t="str">
        <f>IF(BU6=1,"整備後の「・・・を行う場合の人数」の内容に入力漏れがあります","")</f>
        <v/>
      </c>
    </row>
    <row r="7" spans="1:74" s="1" customFormat="1" ht="18.899999999999999" customHeight="1" thickBot="1">
      <c r="A7" s="804"/>
      <c r="B7" s="805"/>
      <c r="C7" s="734"/>
      <c r="D7" s="200"/>
      <c r="E7" s="200"/>
      <c r="F7" s="795"/>
      <c r="G7" s="769" t="s">
        <v>108</v>
      </c>
      <c r="H7" s="769"/>
      <c r="I7" s="769"/>
      <c r="J7" s="770"/>
      <c r="K7" s="770"/>
      <c r="L7" s="770"/>
      <c r="M7" s="770"/>
      <c r="N7" s="770"/>
      <c r="O7" s="770"/>
      <c r="P7" s="770"/>
      <c r="Q7" s="770"/>
      <c r="R7" s="770"/>
      <c r="S7" s="770"/>
      <c r="T7" s="770"/>
      <c r="U7" s="770"/>
      <c r="V7" s="771"/>
      <c r="W7" s="772"/>
      <c r="X7" s="773"/>
      <c r="Y7" s="770"/>
      <c r="Z7" s="770"/>
      <c r="AA7" s="770"/>
      <c r="AB7" s="774">
        <f>SUM(J7:AA7)</f>
        <v>0</v>
      </c>
      <c r="AC7" s="775"/>
      <c r="AD7" s="775"/>
      <c r="AE7" s="775"/>
      <c r="AF7" s="775"/>
      <c r="AG7" s="776"/>
      <c r="AH7" s="785"/>
      <c r="AI7" s="786"/>
      <c r="AJ7" s="787"/>
      <c r="AK7" s="777" t="s">
        <v>109</v>
      </c>
      <c r="AL7" s="777"/>
      <c r="AM7" s="777"/>
      <c r="AN7" s="777"/>
      <c r="AO7" s="777"/>
      <c r="AP7" s="777"/>
      <c r="AQ7" s="777"/>
      <c r="AR7" s="777"/>
      <c r="AS7" s="778"/>
      <c r="AT7" s="618">
        <v>10</v>
      </c>
      <c r="AU7" s="618"/>
      <c r="AV7" s="618"/>
      <c r="AW7" s="618">
        <v>10</v>
      </c>
      <c r="AX7" s="618"/>
      <c r="AY7" s="618"/>
      <c r="AZ7" s="618">
        <v>15</v>
      </c>
      <c r="BA7" s="618"/>
      <c r="BB7" s="618"/>
      <c r="BC7" s="756">
        <f>SUM(AT7:BB7)</f>
        <v>35</v>
      </c>
      <c r="BD7" s="757"/>
      <c r="BE7" s="757"/>
      <c r="BF7" s="757"/>
      <c r="BG7" s="757"/>
      <c r="BH7" s="758"/>
      <c r="BI7" s="734"/>
      <c r="BJ7" s="200"/>
      <c r="BK7" s="200"/>
      <c r="BL7" s="200"/>
      <c r="BM7" s="200"/>
      <c r="BN7" s="200"/>
      <c r="BO7" s="200"/>
      <c r="BP7" s="200"/>
      <c r="BQ7" s="200"/>
      <c r="BR7" s="200"/>
      <c r="BS7" s="811"/>
      <c r="BT7" s="86">
        <f>COUNTIF('様式（１）'!N6,"*認定こども園*")</f>
        <v>0</v>
      </c>
      <c r="BU7" s="100">
        <f>IF(AND(BT7=1,OR(AT6="",AW6="",AZ6="",AT7="",AW7="",AZ7="")),1,0)</f>
        <v>0</v>
      </c>
      <c r="BV7" s="106" t="str">
        <f>IF(BU7=1,"支給認定区分別内訳に入力漏れがあります。ゼロの場合はゼロを入力してください","")</f>
        <v/>
      </c>
    </row>
    <row r="8" spans="1:74" s="1" customFormat="1" ht="18.75" customHeight="1" thickTop="1" thickBot="1">
      <c r="A8" s="804"/>
      <c r="B8" s="805"/>
      <c r="C8" s="796"/>
      <c r="D8" s="438"/>
      <c r="E8" s="438"/>
      <c r="F8" s="797"/>
      <c r="G8" s="26" t="s">
        <v>110</v>
      </c>
      <c r="H8" s="27"/>
      <c r="I8" s="27"/>
      <c r="J8" s="27"/>
      <c r="K8" s="27"/>
      <c r="L8" s="27"/>
      <c r="M8" s="27"/>
      <c r="N8" s="27"/>
      <c r="O8" s="27"/>
      <c r="P8" s="27"/>
      <c r="Q8" s="27"/>
      <c r="R8" s="27"/>
      <c r="S8" s="27"/>
      <c r="T8" s="27"/>
      <c r="U8" s="27"/>
      <c r="V8" s="27"/>
      <c r="W8" s="27"/>
      <c r="X8" s="27"/>
      <c r="Y8" s="27"/>
      <c r="Z8" s="27"/>
      <c r="AA8" s="28"/>
      <c r="AB8" s="759" t="str">
        <f>IFERROR(AB7/AB6,"")</f>
        <v/>
      </c>
      <c r="AC8" s="760"/>
      <c r="AD8" s="760"/>
      <c r="AE8" s="760"/>
      <c r="AF8" s="760"/>
      <c r="AG8" s="761"/>
      <c r="AH8" s="785"/>
      <c r="AI8" s="786"/>
      <c r="AJ8" s="787"/>
      <c r="AK8" s="762" t="s">
        <v>111</v>
      </c>
      <c r="AL8" s="762"/>
      <c r="AM8" s="762"/>
      <c r="AN8" s="762"/>
      <c r="AO8" s="762"/>
      <c r="AP8" s="762"/>
      <c r="AQ8" s="762"/>
      <c r="AR8" s="762"/>
      <c r="AS8" s="762"/>
      <c r="AT8" s="762"/>
      <c r="AU8" s="762"/>
      <c r="AV8" s="762"/>
      <c r="AW8" s="762"/>
      <c r="AX8" s="762"/>
      <c r="AY8" s="762"/>
      <c r="AZ8" s="762"/>
      <c r="BA8" s="762"/>
      <c r="BB8" s="762"/>
      <c r="BC8" s="763">
        <f>IFERROR(AT7/BC7,"")</f>
        <v>0.2857142857142857</v>
      </c>
      <c r="BD8" s="764"/>
      <c r="BE8" s="764"/>
      <c r="BF8" s="764"/>
      <c r="BG8" s="764"/>
      <c r="BH8" s="765"/>
      <c r="BI8" s="734"/>
      <c r="BJ8" s="200"/>
      <c r="BK8" s="200"/>
      <c r="BL8" s="200"/>
      <c r="BM8" s="200"/>
      <c r="BN8" s="200"/>
      <c r="BO8" s="200"/>
      <c r="BP8" s="200"/>
      <c r="BQ8" s="200"/>
      <c r="BR8" s="200"/>
      <c r="BS8" s="811"/>
      <c r="BU8" s="100">
        <f>IF(OR(AB6&lt;&gt;BC6,AB9&lt;&gt;BC7),1,0)</f>
        <v>1</v>
      </c>
      <c r="BV8" s="106" t="str">
        <f>IF(BU8=1,"児童年齢別内訳と支給認定区分別内訳の合計が一致しません","")</f>
        <v>児童年齢別内訳と支給認定区分別内訳の合計が一致しません</v>
      </c>
    </row>
    <row r="9" spans="1:74" s="1" customFormat="1" ht="18.75" customHeight="1" thickTop="1">
      <c r="A9" s="804"/>
      <c r="B9" s="805"/>
      <c r="C9" s="734" t="s">
        <v>112</v>
      </c>
      <c r="D9" s="735"/>
      <c r="E9" s="735"/>
      <c r="F9" s="736"/>
      <c r="G9" s="741" t="s">
        <v>106</v>
      </c>
      <c r="H9" s="742"/>
      <c r="I9" s="743"/>
      <c r="J9" s="744"/>
      <c r="K9" s="745"/>
      <c r="L9" s="746"/>
      <c r="M9" s="744"/>
      <c r="N9" s="745"/>
      <c r="O9" s="746"/>
      <c r="P9" s="744"/>
      <c r="Q9" s="745"/>
      <c r="R9" s="746"/>
      <c r="S9" s="744"/>
      <c r="T9" s="745"/>
      <c r="U9" s="746"/>
      <c r="V9" s="744"/>
      <c r="W9" s="791"/>
      <c r="X9" s="792"/>
      <c r="Y9" s="744"/>
      <c r="Z9" s="745"/>
      <c r="AA9" s="746"/>
      <c r="AB9" s="741">
        <f>SUM(J9:AA9)</f>
        <v>0</v>
      </c>
      <c r="AC9" s="742"/>
      <c r="AD9" s="742"/>
      <c r="AE9" s="742"/>
      <c r="AF9" s="742"/>
      <c r="AG9" s="743"/>
      <c r="AH9" s="788"/>
      <c r="AI9" s="789"/>
      <c r="AJ9" s="790"/>
      <c r="AK9" s="762" t="s">
        <v>113</v>
      </c>
      <c r="AL9" s="762"/>
      <c r="AM9" s="762"/>
      <c r="AN9" s="762"/>
      <c r="AO9" s="762"/>
      <c r="AP9" s="762"/>
      <c r="AQ9" s="762"/>
      <c r="AR9" s="762"/>
      <c r="AS9" s="762"/>
      <c r="AT9" s="762"/>
      <c r="AU9" s="762"/>
      <c r="AV9" s="762"/>
      <c r="AW9" s="762"/>
      <c r="AX9" s="762"/>
      <c r="AY9" s="762"/>
      <c r="AZ9" s="762"/>
      <c r="BA9" s="762"/>
      <c r="BB9" s="762"/>
      <c r="BC9" s="763">
        <f>IFERROR((AW7+AZ7)/BC7,"")</f>
        <v>0.7142857142857143</v>
      </c>
      <c r="BD9" s="764"/>
      <c r="BE9" s="764"/>
      <c r="BF9" s="764"/>
      <c r="BG9" s="764"/>
      <c r="BH9" s="765"/>
      <c r="BI9" s="734"/>
      <c r="BJ9" s="200"/>
      <c r="BK9" s="200"/>
      <c r="BL9" s="200"/>
      <c r="BM9" s="200"/>
      <c r="BN9" s="200"/>
      <c r="BO9" s="200"/>
      <c r="BP9" s="200"/>
      <c r="BQ9" s="200"/>
      <c r="BR9" s="200"/>
      <c r="BS9" s="811"/>
      <c r="BU9" s="100">
        <f>IF(OR(AB6&lt;&gt;'様式（１）'!I14,AB9&lt;&gt;'様式（１）'!AA14),1,0)</f>
        <v>0</v>
      </c>
      <c r="BV9" s="106" t="str">
        <f>IF(BU9=1,"定員の数が様式第２号ー１と一致しません","")</f>
        <v/>
      </c>
    </row>
    <row r="10" spans="1:74" s="1" customFormat="1" ht="20.25" customHeight="1">
      <c r="A10" s="804"/>
      <c r="B10" s="805"/>
      <c r="C10" s="737"/>
      <c r="D10" s="735"/>
      <c r="E10" s="735"/>
      <c r="F10" s="736"/>
      <c r="G10" s="747"/>
      <c r="H10" s="748"/>
      <c r="I10" s="748"/>
      <c r="J10" s="748"/>
      <c r="K10" s="748"/>
      <c r="L10" s="748"/>
      <c r="M10" s="748"/>
      <c r="N10" s="748"/>
      <c r="O10" s="748"/>
      <c r="P10" s="748"/>
      <c r="Q10" s="748"/>
      <c r="R10" s="748"/>
      <c r="S10" s="748"/>
      <c r="T10" s="748"/>
      <c r="U10" s="748"/>
      <c r="V10" s="748"/>
      <c r="W10" s="748"/>
      <c r="X10" s="748"/>
      <c r="Y10" s="748"/>
      <c r="Z10" s="748"/>
      <c r="AA10" s="749"/>
      <c r="AB10" s="732">
        <v>0</v>
      </c>
      <c r="AC10" s="618"/>
      <c r="AD10" s="618"/>
      <c r="AE10" s="618"/>
      <c r="AF10" s="618"/>
      <c r="AG10" s="733"/>
      <c r="AH10" s="29" t="s">
        <v>114</v>
      </c>
      <c r="AI10" s="30"/>
      <c r="AJ10" s="30"/>
      <c r="AK10" s="30"/>
      <c r="AL10" s="30"/>
      <c r="AM10" s="30"/>
      <c r="AN10" s="30"/>
      <c r="AO10" s="30"/>
      <c r="AP10" s="30"/>
      <c r="AQ10" s="30"/>
      <c r="AR10" s="31"/>
      <c r="AS10" s="31"/>
      <c r="AT10" s="31"/>
      <c r="AU10" s="31"/>
      <c r="AV10" s="31"/>
      <c r="AW10" s="31"/>
      <c r="AX10" s="31"/>
      <c r="AY10" s="31"/>
      <c r="AZ10" s="31"/>
      <c r="BA10" s="31"/>
      <c r="BB10" s="31"/>
      <c r="BC10" s="31"/>
      <c r="BD10" s="31"/>
      <c r="BE10" s="31"/>
      <c r="BF10" s="31"/>
      <c r="BG10" s="31"/>
      <c r="BH10" s="32"/>
      <c r="BI10" s="734"/>
      <c r="BJ10" s="200"/>
      <c r="BK10" s="200"/>
      <c r="BL10" s="200"/>
      <c r="BM10" s="200"/>
      <c r="BN10" s="200"/>
      <c r="BO10" s="200"/>
      <c r="BP10" s="200"/>
      <c r="BQ10" s="200"/>
      <c r="BR10" s="200"/>
      <c r="BS10" s="811"/>
      <c r="BT10" s="33"/>
    </row>
    <row r="11" spans="1:74" s="1" customFormat="1" ht="20.25" customHeight="1">
      <c r="A11" s="804"/>
      <c r="B11" s="805"/>
      <c r="C11" s="737"/>
      <c r="D11" s="735"/>
      <c r="E11" s="735"/>
      <c r="F11" s="736"/>
      <c r="G11" s="750"/>
      <c r="H11" s="751"/>
      <c r="I11" s="751"/>
      <c r="J11" s="751"/>
      <c r="K11" s="751"/>
      <c r="L11" s="751"/>
      <c r="M11" s="751"/>
      <c r="N11" s="751"/>
      <c r="O11" s="751"/>
      <c r="P11" s="751"/>
      <c r="Q11" s="751"/>
      <c r="R11" s="751"/>
      <c r="S11" s="751"/>
      <c r="T11" s="751"/>
      <c r="U11" s="751"/>
      <c r="V11" s="751"/>
      <c r="W11" s="751"/>
      <c r="X11" s="751"/>
      <c r="Y11" s="751"/>
      <c r="Z11" s="751"/>
      <c r="AA11" s="752"/>
      <c r="AB11" s="732">
        <v>0</v>
      </c>
      <c r="AC11" s="618"/>
      <c r="AD11" s="618"/>
      <c r="AE11" s="618"/>
      <c r="AF11" s="618"/>
      <c r="AG11" s="733"/>
      <c r="AH11" s="703"/>
      <c r="AI11" s="704"/>
      <c r="AJ11" s="704"/>
      <c r="AK11" s="704"/>
      <c r="AL11" s="704"/>
      <c r="AM11" s="704"/>
      <c r="AN11" s="704"/>
      <c r="AO11" s="704"/>
      <c r="AP11" s="704"/>
      <c r="AQ11" s="704"/>
      <c r="AR11" s="704"/>
      <c r="AS11" s="704"/>
      <c r="AT11" s="704"/>
      <c r="AU11" s="704"/>
      <c r="AV11" s="704"/>
      <c r="AW11" s="704"/>
      <c r="AX11" s="704"/>
      <c r="AY11" s="704"/>
      <c r="AZ11" s="704"/>
      <c r="BA11" s="704"/>
      <c r="BB11" s="704"/>
      <c r="BC11" s="704"/>
      <c r="BD11" s="704"/>
      <c r="BE11" s="704"/>
      <c r="BF11" s="704"/>
      <c r="BG11" s="704"/>
      <c r="BH11" s="705"/>
      <c r="BI11" s="734"/>
      <c r="BJ11" s="200"/>
      <c r="BK11" s="200"/>
      <c r="BL11" s="200"/>
      <c r="BM11" s="200"/>
      <c r="BN11" s="200"/>
      <c r="BO11" s="200"/>
      <c r="BP11" s="200"/>
      <c r="BQ11" s="200"/>
      <c r="BR11" s="200"/>
      <c r="BS11" s="811"/>
      <c r="BT11" s="33"/>
    </row>
    <row r="12" spans="1:74" s="1" customFormat="1" ht="20.25" customHeight="1" thickBot="1">
      <c r="A12" s="806"/>
      <c r="B12" s="807"/>
      <c r="C12" s="738"/>
      <c r="D12" s="739"/>
      <c r="E12" s="739"/>
      <c r="F12" s="740"/>
      <c r="G12" s="753"/>
      <c r="H12" s="754"/>
      <c r="I12" s="754"/>
      <c r="J12" s="754"/>
      <c r="K12" s="754"/>
      <c r="L12" s="754"/>
      <c r="M12" s="754"/>
      <c r="N12" s="754"/>
      <c r="O12" s="754"/>
      <c r="P12" s="754"/>
      <c r="Q12" s="754"/>
      <c r="R12" s="754"/>
      <c r="S12" s="754"/>
      <c r="T12" s="754"/>
      <c r="U12" s="754"/>
      <c r="V12" s="754"/>
      <c r="W12" s="754"/>
      <c r="X12" s="754"/>
      <c r="Y12" s="754"/>
      <c r="Z12" s="754"/>
      <c r="AA12" s="755"/>
      <c r="AB12" s="709">
        <v>0</v>
      </c>
      <c r="AC12" s="643"/>
      <c r="AD12" s="643"/>
      <c r="AE12" s="643"/>
      <c r="AF12" s="643"/>
      <c r="AG12" s="710"/>
      <c r="AH12" s="706"/>
      <c r="AI12" s="707"/>
      <c r="AJ12" s="707"/>
      <c r="AK12" s="707"/>
      <c r="AL12" s="707"/>
      <c r="AM12" s="707"/>
      <c r="AN12" s="707"/>
      <c r="AO12" s="707"/>
      <c r="AP12" s="707"/>
      <c r="AQ12" s="707"/>
      <c r="AR12" s="707"/>
      <c r="AS12" s="707"/>
      <c r="AT12" s="707"/>
      <c r="AU12" s="707"/>
      <c r="AV12" s="707"/>
      <c r="AW12" s="707"/>
      <c r="AX12" s="707"/>
      <c r="AY12" s="707"/>
      <c r="AZ12" s="707"/>
      <c r="BA12" s="707"/>
      <c r="BB12" s="707"/>
      <c r="BC12" s="707"/>
      <c r="BD12" s="707"/>
      <c r="BE12" s="707"/>
      <c r="BF12" s="707"/>
      <c r="BG12" s="707"/>
      <c r="BH12" s="708"/>
      <c r="BI12" s="812"/>
      <c r="BJ12" s="813"/>
      <c r="BK12" s="813"/>
      <c r="BL12" s="813"/>
      <c r="BM12" s="813"/>
      <c r="BN12" s="813"/>
      <c r="BO12" s="813"/>
      <c r="BP12" s="813"/>
      <c r="BQ12" s="813"/>
      <c r="BR12" s="813"/>
      <c r="BS12" s="814"/>
    </row>
    <row r="13" spans="1:74" s="1" customFormat="1" ht="5.25" customHeight="1" thickBot="1">
      <c r="A13" s="34"/>
      <c r="B13" s="34"/>
      <c r="C13" s="95"/>
      <c r="D13" s="95"/>
      <c r="E13" s="95"/>
      <c r="F13" s="95"/>
      <c r="G13" s="95"/>
      <c r="H13" s="95"/>
      <c r="I13" s="95"/>
      <c r="J13" s="95"/>
      <c r="K13" s="95"/>
      <c r="L13" s="95"/>
      <c r="M13" s="95"/>
      <c r="N13" s="95"/>
      <c r="O13" s="95"/>
      <c r="P13" s="95"/>
      <c r="Q13" s="95"/>
      <c r="R13" s="95"/>
      <c r="S13" s="95"/>
      <c r="T13" s="95"/>
      <c r="U13" s="95"/>
      <c r="V13" s="34"/>
      <c r="W13" s="34"/>
      <c r="X13" s="34"/>
      <c r="Y13" s="35"/>
      <c r="Z13" s="35"/>
      <c r="AA13" s="35"/>
      <c r="AB13" s="95"/>
      <c r="AC13" s="95"/>
      <c r="AD13" s="95"/>
      <c r="AE13" s="95"/>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row>
    <row r="14" spans="1:74" s="1" customFormat="1" ht="24.75" customHeight="1" thickBot="1">
      <c r="A14" s="611" t="s">
        <v>115</v>
      </c>
      <c r="B14" s="612"/>
      <c r="C14" s="711" t="s">
        <v>116</v>
      </c>
      <c r="D14" s="711"/>
      <c r="E14" s="711"/>
      <c r="F14" s="711"/>
      <c r="G14" s="711"/>
      <c r="H14" s="711"/>
      <c r="I14" s="711"/>
      <c r="J14" s="711"/>
      <c r="K14" s="711"/>
      <c r="L14" s="711" t="s">
        <v>117</v>
      </c>
      <c r="M14" s="711"/>
      <c r="N14" s="711"/>
      <c r="O14" s="711"/>
      <c r="P14" s="711"/>
      <c r="Q14" s="711"/>
      <c r="R14" s="711"/>
      <c r="S14" s="711"/>
      <c r="T14" s="711"/>
      <c r="U14" s="711" t="s">
        <v>118</v>
      </c>
      <c r="V14" s="711"/>
      <c r="W14" s="711"/>
      <c r="X14" s="711"/>
      <c r="Y14" s="711"/>
      <c r="Z14" s="711"/>
      <c r="AA14" s="711"/>
      <c r="AB14" s="712" t="s">
        <v>119</v>
      </c>
      <c r="AC14" s="713"/>
      <c r="AD14" s="713"/>
      <c r="AE14" s="713"/>
      <c r="AF14" s="713"/>
      <c r="AG14" s="713"/>
      <c r="AH14" s="713"/>
      <c r="AI14" s="713"/>
      <c r="AJ14" s="713"/>
      <c r="AK14" s="713"/>
      <c r="AL14" s="713"/>
      <c r="AM14" s="713"/>
      <c r="AN14" s="713"/>
      <c r="AO14" s="713"/>
      <c r="AP14" s="713"/>
      <c r="AQ14" s="713"/>
      <c r="AR14" s="713"/>
      <c r="AS14" s="713"/>
      <c r="AT14" s="713"/>
      <c r="AU14" s="713"/>
      <c r="AV14" s="713"/>
      <c r="AW14" s="713"/>
      <c r="AX14" s="713"/>
      <c r="AY14" s="713"/>
      <c r="AZ14" s="713"/>
      <c r="BA14" s="713"/>
      <c r="BB14" s="713"/>
      <c r="BC14" s="713"/>
      <c r="BD14" s="713"/>
      <c r="BE14" s="713"/>
      <c r="BF14" s="713"/>
      <c r="BG14" s="713"/>
      <c r="BH14" s="713"/>
      <c r="BI14" s="713"/>
      <c r="BJ14" s="713"/>
      <c r="BK14" s="713"/>
      <c r="BL14" s="713"/>
      <c r="BM14" s="713"/>
      <c r="BN14" s="713"/>
      <c r="BO14" s="713"/>
      <c r="BP14" s="713"/>
      <c r="BQ14" s="713"/>
      <c r="BR14" s="713"/>
      <c r="BS14" s="714"/>
    </row>
    <row r="15" spans="1:74" s="1" customFormat="1" ht="22.5" customHeight="1" thickTop="1">
      <c r="A15" s="613"/>
      <c r="B15" s="614"/>
      <c r="C15" s="715" t="s">
        <v>120</v>
      </c>
      <c r="D15" s="716"/>
      <c r="E15" s="716"/>
      <c r="F15" s="716"/>
      <c r="G15" s="716"/>
      <c r="H15" s="716"/>
      <c r="I15" s="716"/>
      <c r="J15" s="716"/>
      <c r="K15" s="717"/>
      <c r="L15" s="721"/>
      <c r="M15" s="722"/>
      <c r="N15" s="722"/>
      <c r="O15" s="722"/>
      <c r="P15" s="722"/>
      <c r="Q15" s="722"/>
      <c r="R15" s="722"/>
      <c r="S15" s="722"/>
      <c r="T15" s="723"/>
      <c r="U15" s="724"/>
      <c r="V15" s="725"/>
      <c r="W15" s="725"/>
      <c r="X15" s="725"/>
      <c r="Y15" s="725"/>
      <c r="Z15" s="726" t="s">
        <v>17</v>
      </c>
      <c r="AA15" s="727"/>
      <c r="AB15" s="728" t="s">
        <v>342</v>
      </c>
      <c r="AC15" s="729"/>
      <c r="AD15" s="729"/>
      <c r="AE15" s="729"/>
      <c r="AF15" s="729"/>
      <c r="AG15" s="729"/>
      <c r="AH15" s="729"/>
      <c r="AI15" s="729"/>
      <c r="AJ15" s="729"/>
      <c r="AK15" s="729"/>
      <c r="AL15" s="729"/>
      <c r="AM15" s="729"/>
      <c r="AN15" s="729"/>
      <c r="AO15" s="729"/>
      <c r="AP15" s="96" t="s">
        <v>21</v>
      </c>
      <c r="AQ15" s="719"/>
      <c r="AR15" s="719"/>
      <c r="AS15" s="719"/>
      <c r="AT15" s="719"/>
      <c r="AU15" s="93" t="s">
        <v>121</v>
      </c>
      <c r="AV15" s="93"/>
      <c r="AW15" s="93"/>
      <c r="AX15" s="93"/>
      <c r="AY15" s="720">
        <f>ROUND(1.65*AQ15,2)</f>
        <v>0</v>
      </c>
      <c r="AZ15" s="720"/>
      <c r="BA15" s="720"/>
      <c r="BB15" s="720"/>
      <c r="BC15" s="720"/>
      <c r="BD15" s="720"/>
      <c r="BE15" s="93" t="s">
        <v>17</v>
      </c>
      <c r="BF15" s="93"/>
      <c r="BG15" s="93"/>
      <c r="BH15" s="93"/>
      <c r="BI15" s="93"/>
      <c r="BJ15" s="93"/>
      <c r="BK15" s="93"/>
      <c r="BL15" s="93"/>
      <c r="BM15" s="93"/>
      <c r="BN15" s="93"/>
      <c r="BO15" s="93"/>
      <c r="BP15" s="93"/>
      <c r="BQ15" s="93"/>
      <c r="BR15" s="93"/>
      <c r="BS15" s="36"/>
      <c r="BU15" s="174">
        <f>IF(OR(L17="",L20="",L21="",L22="",L23="",U15="",U16="",U18="",U19="",U21="",U22="",U23="",U24="",U25="",U26="",U27="",U29="",AQ15="",AQ16="",AN28="",AN30=""),1,0)</f>
        <v>1</v>
      </c>
      <c r="BV15" s="571" t="str">
        <f>IF(BU15=1,"最低基準適合状況の各欄に入力漏れがあります。無い部屋にはゼロを入力してください","")</f>
        <v>最低基準適合状況の各欄に入力漏れがあります。無い部屋にはゼロを入力してください</v>
      </c>
    </row>
    <row r="16" spans="1:74" s="1" customFormat="1" ht="22.5" customHeight="1">
      <c r="A16" s="613"/>
      <c r="B16" s="614"/>
      <c r="C16" s="617" t="s">
        <v>122</v>
      </c>
      <c r="D16" s="617"/>
      <c r="E16" s="617"/>
      <c r="F16" s="617"/>
      <c r="G16" s="617"/>
      <c r="H16" s="617"/>
      <c r="I16" s="617"/>
      <c r="J16" s="617"/>
      <c r="K16" s="617"/>
      <c r="L16" s="695"/>
      <c r="M16" s="696"/>
      <c r="N16" s="696"/>
      <c r="O16" s="696"/>
      <c r="P16" s="696"/>
      <c r="Q16" s="696"/>
      <c r="R16" s="696"/>
      <c r="S16" s="696"/>
      <c r="T16" s="697"/>
      <c r="U16" s="679"/>
      <c r="V16" s="680"/>
      <c r="W16" s="680"/>
      <c r="X16" s="680"/>
      <c r="Y16" s="680"/>
      <c r="Z16" s="681" t="s">
        <v>17</v>
      </c>
      <c r="AA16" s="682"/>
      <c r="AB16" s="730" t="s">
        <v>343</v>
      </c>
      <c r="AC16" s="731"/>
      <c r="AD16" s="731"/>
      <c r="AE16" s="731"/>
      <c r="AF16" s="731"/>
      <c r="AG16" s="731"/>
      <c r="AH16" s="731"/>
      <c r="AI16" s="731"/>
      <c r="AJ16" s="731"/>
      <c r="AK16" s="731"/>
      <c r="AL16" s="731"/>
      <c r="AM16" s="731"/>
      <c r="AN16" s="731"/>
      <c r="AO16" s="731"/>
      <c r="AP16" s="95" t="s">
        <v>21</v>
      </c>
      <c r="AQ16" s="412"/>
      <c r="AR16" s="412"/>
      <c r="AS16" s="412"/>
      <c r="AT16" s="412"/>
      <c r="AU16" s="24" t="s">
        <v>121</v>
      </c>
      <c r="AV16" s="24"/>
      <c r="AW16" s="24"/>
      <c r="AX16" s="24"/>
      <c r="AY16" s="718">
        <f>ROUND(3.3*AQ16,2)</f>
        <v>0</v>
      </c>
      <c r="AZ16" s="718"/>
      <c r="BA16" s="718"/>
      <c r="BB16" s="718"/>
      <c r="BC16" s="718"/>
      <c r="BD16" s="718"/>
      <c r="BE16" s="24" t="s">
        <v>17</v>
      </c>
      <c r="BF16" s="24"/>
      <c r="BG16" s="24"/>
      <c r="BH16" s="24"/>
      <c r="BI16" s="24"/>
      <c r="BJ16" s="24"/>
      <c r="BK16" s="24"/>
      <c r="BL16" s="24"/>
      <c r="BM16" s="24"/>
      <c r="BN16" s="24"/>
      <c r="BO16" s="24"/>
      <c r="BP16" s="24"/>
      <c r="BQ16" s="24"/>
      <c r="BR16" s="24"/>
      <c r="BS16" s="38"/>
      <c r="BU16" s="174"/>
      <c r="BV16" s="571"/>
    </row>
    <row r="17" spans="1:74" s="1" customFormat="1" ht="15.9" customHeight="1">
      <c r="A17" s="613"/>
      <c r="B17" s="614"/>
      <c r="C17" s="617" t="s">
        <v>123</v>
      </c>
      <c r="D17" s="617"/>
      <c r="E17" s="617"/>
      <c r="F17" s="617"/>
      <c r="G17" s="617"/>
      <c r="H17" s="617"/>
      <c r="I17" s="617"/>
      <c r="J17" s="617"/>
      <c r="K17" s="617"/>
      <c r="L17" s="618"/>
      <c r="M17" s="618"/>
      <c r="N17" s="618"/>
      <c r="O17" s="618"/>
      <c r="P17" s="618"/>
      <c r="Q17" s="618"/>
      <c r="R17" s="618"/>
      <c r="S17" s="618"/>
      <c r="T17" s="618"/>
      <c r="U17" s="619">
        <f>SUM(U15:Y16)</f>
        <v>0</v>
      </c>
      <c r="V17" s="620"/>
      <c r="W17" s="620"/>
      <c r="X17" s="620"/>
      <c r="Y17" s="620"/>
      <c r="Z17" s="621" t="s">
        <v>17</v>
      </c>
      <c r="AA17" s="622"/>
      <c r="AB17" s="39"/>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1"/>
      <c r="BU17" s="100">
        <f>IF(AND(U29&gt;0,I29=""),1,0)</f>
        <v>0</v>
      </c>
      <c r="BV17" s="106" t="str">
        <f>IF(BU17=1,"その他の内容を入力してください","")</f>
        <v/>
      </c>
    </row>
    <row r="18" spans="1:74" s="1" customFormat="1" ht="15.9" customHeight="1">
      <c r="A18" s="613"/>
      <c r="B18" s="614"/>
      <c r="C18" s="691" t="s">
        <v>124</v>
      </c>
      <c r="D18" s="691"/>
      <c r="E18" s="691"/>
      <c r="F18" s="691"/>
      <c r="G18" s="691"/>
      <c r="H18" s="691"/>
      <c r="I18" s="691"/>
      <c r="J18" s="691"/>
      <c r="K18" s="691"/>
      <c r="L18" s="692"/>
      <c r="M18" s="693"/>
      <c r="N18" s="693"/>
      <c r="O18" s="693"/>
      <c r="P18" s="693"/>
      <c r="Q18" s="693"/>
      <c r="R18" s="693"/>
      <c r="S18" s="693"/>
      <c r="T18" s="694"/>
      <c r="U18" s="698"/>
      <c r="V18" s="699"/>
      <c r="W18" s="699"/>
      <c r="X18" s="699"/>
      <c r="Y18" s="699"/>
      <c r="Z18" s="700" t="s">
        <v>17</v>
      </c>
      <c r="AA18" s="701"/>
      <c r="AB18" s="138"/>
      <c r="AC18" s="143"/>
      <c r="AD18" s="143"/>
      <c r="AE18" s="143"/>
      <c r="AF18" s="143"/>
      <c r="AG18" s="143"/>
      <c r="AH18" s="143"/>
      <c r="AI18" s="143"/>
      <c r="AJ18" s="143"/>
      <c r="AK18" s="143"/>
      <c r="AL18" s="143"/>
      <c r="AM18" s="143"/>
      <c r="AN18" s="143"/>
      <c r="AO18" s="143"/>
      <c r="AP18" s="142"/>
      <c r="AQ18" s="702"/>
      <c r="AR18" s="702"/>
      <c r="AS18" s="702"/>
      <c r="AT18" s="702"/>
      <c r="AU18" s="143"/>
      <c r="AV18" s="143"/>
      <c r="AW18" s="143"/>
      <c r="AX18" s="143"/>
      <c r="AY18" s="678"/>
      <c r="AZ18" s="678"/>
      <c r="BA18" s="678"/>
      <c r="BB18" s="678"/>
      <c r="BC18" s="678"/>
      <c r="BD18" s="678"/>
      <c r="BE18" s="143"/>
      <c r="BF18" s="143"/>
      <c r="BG18" s="143"/>
      <c r="BH18" s="143"/>
      <c r="BI18" s="143"/>
      <c r="BJ18" s="144"/>
      <c r="BK18" s="141"/>
      <c r="BL18" s="24"/>
      <c r="BM18" s="24"/>
      <c r="BN18" s="24"/>
      <c r="BO18" s="24"/>
      <c r="BP18" s="24"/>
      <c r="BQ18" s="24"/>
      <c r="BR18" s="24"/>
      <c r="BS18" s="38"/>
      <c r="BU18" s="174">
        <f>IF(OR(U15&lt;AY15,U16&lt;AY16,U20&lt;AY20),1,0)</f>
        <v>0</v>
      </c>
      <c r="BV18" s="571" t="str">
        <f>IF(BU18=1,"最低基準面積等より延べ面積が小さくなっている区分があります（基準に適合していない場合補助対象外です）","")</f>
        <v/>
      </c>
    </row>
    <row r="19" spans="1:74" s="1" customFormat="1" ht="15.9" customHeight="1">
      <c r="A19" s="613"/>
      <c r="B19" s="614"/>
      <c r="C19" s="617" t="s">
        <v>126</v>
      </c>
      <c r="D19" s="617"/>
      <c r="E19" s="617"/>
      <c r="F19" s="617"/>
      <c r="G19" s="617"/>
      <c r="H19" s="617"/>
      <c r="I19" s="617"/>
      <c r="J19" s="617"/>
      <c r="K19" s="617"/>
      <c r="L19" s="695"/>
      <c r="M19" s="696"/>
      <c r="N19" s="696"/>
      <c r="O19" s="696"/>
      <c r="P19" s="696"/>
      <c r="Q19" s="696"/>
      <c r="R19" s="696"/>
      <c r="S19" s="696"/>
      <c r="T19" s="697"/>
      <c r="U19" s="679"/>
      <c r="V19" s="680"/>
      <c r="W19" s="680"/>
      <c r="X19" s="680"/>
      <c r="Y19" s="680"/>
      <c r="Z19" s="681" t="s">
        <v>17</v>
      </c>
      <c r="AA19" s="682"/>
      <c r="AB19" s="138"/>
      <c r="AC19" s="140"/>
      <c r="AD19" s="140"/>
      <c r="AE19" s="140"/>
      <c r="AF19" s="140"/>
      <c r="AG19" s="140"/>
      <c r="AH19" s="140"/>
      <c r="AI19" s="140"/>
      <c r="AJ19" s="140"/>
      <c r="AK19" s="140"/>
      <c r="AL19" s="140"/>
      <c r="AM19" s="140"/>
      <c r="AN19" s="140"/>
      <c r="AO19" s="140"/>
      <c r="AP19" s="139"/>
      <c r="AQ19" s="683"/>
      <c r="AR19" s="683"/>
      <c r="AS19" s="683"/>
      <c r="AT19" s="683"/>
      <c r="AU19" s="140"/>
      <c r="AV19" s="140"/>
      <c r="AW19" s="140"/>
      <c r="AX19" s="140"/>
      <c r="AY19" s="684"/>
      <c r="AZ19" s="684"/>
      <c r="BA19" s="684"/>
      <c r="BB19" s="684"/>
      <c r="BC19" s="684"/>
      <c r="BD19" s="684"/>
      <c r="BE19" s="140"/>
      <c r="BF19" s="140"/>
      <c r="BG19" s="140"/>
      <c r="BH19" s="140"/>
      <c r="BI19" s="140"/>
      <c r="BJ19" s="141"/>
      <c r="BK19" s="141"/>
      <c r="BL19" s="24"/>
      <c r="BM19" s="24"/>
      <c r="BN19" s="24"/>
      <c r="BO19" s="24"/>
      <c r="BP19" s="24"/>
      <c r="BQ19" s="24"/>
      <c r="BR19" s="24"/>
      <c r="BS19" s="38"/>
      <c r="BU19" s="174"/>
      <c r="BV19" s="571"/>
    </row>
    <row r="20" spans="1:74" s="1" customFormat="1" ht="15.9" customHeight="1">
      <c r="A20" s="613"/>
      <c r="B20" s="614"/>
      <c r="C20" s="617" t="s">
        <v>123</v>
      </c>
      <c r="D20" s="617"/>
      <c r="E20" s="617"/>
      <c r="F20" s="617"/>
      <c r="G20" s="617"/>
      <c r="H20" s="617"/>
      <c r="I20" s="617"/>
      <c r="J20" s="617"/>
      <c r="K20" s="617"/>
      <c r="L20" s="618"/>
      <c r="M20" s="618"/>
      <c r="N20" s="618"/>
      <c r="O20" s="618"/>
      <c r="P20" s="618"/>
      <c r="Q20" s="618"/>
      <c r="R20" s="618"/>
      <c r="S20" s="618"/>
      <c r="T20" s="618"/>
      <c r="U20" s="619">
        <f>SUM(U18:Y19)</f>
        <v>0</v>
      </c>
      <c r="V20" s="620"/>
      <c r="W20" s="620"/>
      <c r="X20" s="620"/>
      <c r="Y20" s="620"/>
      <c r="Z20" s="621" t="s">
        <v>17</v>
      </c>
      <c r="AA20" s="622"/>
      <c r="AB20" s="37" t="s">
        <v>125</v>
      </c>
      <c r="AC20" s="40"/>
      <c r="AD20" s="40"/>
      <c r="AE20" s="40"/>
      <c r="AF20" s="40"/>
      <c r="AG20" s="40"/>
      <c r="AH20" s="40"/>
      <c r="AI20" s="40"/>
      <c r="AJ20" s="40"/>
      <c r="AK20" s="40"/>
      <c r="AL20" s="40"/>
      <c r="AM20" s="40"/>
      <c r="AN20" s="40"/>
      <c r="AO20" s="40"/>
      <c r="AP20" s="145" t="s">
        <v>21</v>
      </c>
      <c r="AQ20" s="623">
        <f>P9+S9+V9+Y9</f>
        <v>0</v>
      </c>
      <c r="AR20" s="623"/>
      <c r="AS20" s="623"/>
      <c r="AT20" s="623"/>
      <c r="AU20" s="40" t="s">
        <v>121</v>
      </c>
      <c r="AV20" s="40"/>
      <c r="AW20" s="40"/>
      <c r="AX20" s="40"/>
      <c r="AY20" s="624">
        <f>ROUND(1.98*AQ20,2)</f>
        <v>0</v>
      </c>
      <c r="AZ20" s="624"/>
      <c r="BA20" s="624"/>
      <c r="BB20" s="624"/>
      <c r="BC20" s="624"/>
      <c r="BD20" s="624"/>
      <c r="BE20" s="40" t="s">
        <v>17</v>
      </c>
      <c r="BF20" s="40"/>
      <c r="BG20" s="40"/>
      <c r="BH20" s="40"/>
      <c r="BI20" s="40"/>
      <c r="BJ20" s="40"/>
      <c r="BK20" s="40"/>
      <c r="BL20" s="40"/>
      <c r="BM20" s="40"/>
      <c r="BN20" s="40"/>
      <c r="BO20" s="40"/>
      <c r="BP20" s="40"/>
      <c r="BQ20" s="40"/>
      <c r="BR20" s="40"/>
      <c r="BS20" s="41"/>
    </row>
    <row r="21" spans="1:74" s="1" customFormat="1" ht="15.9" customHeight="1">
      <c r="A21" s="613"/>
      <c r="B21" s="614"/>
      <c r="C21" s="656" t="s">
        <v>127</v>
      </c>
      <c r="D21" s="656"/>
      <c r="E21" s="656"/>
      <c r="F21" s="656"/>
      <c r="G21" s="656"/>
      <c r="H21" s="656"/>
      <c r="I21" s="656"/>
      <c r="J21" s="656"/>
      <c r="K21" s="656"/>
      <c r="L21" s="657"/>
      <c r="M21" s="657"/>
      <c r="N21" s="657"/>
      <c r="O21" s="657"/>
      <c r="P21" s="657"/>
      <c r="Q21" s="657"/>
      <c r="R21" s="657"/>
      <c r="S21" s="657"/>
      <c r="T21" s="657"/>
      <c r="U21" s="658"/>
      <c r="V21" s="659"/>
      <c r="W21" s="659"/>
      <c r="X21" s="659"/>
      <c r="Y21" s="659"/>
      <c r="Z21" s="660" t="s">
        <v>17</v>
      </c>
      <c r="AA21" s="661"/>
      <c r="AB21" s="42" t="s">
        <v>128</v>
      </c>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43"/>
    </row>
    <row r="22" spans="1:74" s="1" customFormat="1" ht="15.9" customHeight="1">
      <c r="A22" s="613"/>
      <c r="B22" s="614"/>
      <c r="C22" s="671" t="s">
        <v>129</v>
      </c>
      <c r="D22" s="671"/>
      <c r="E22" s="671"/>
      <c r="F22" s="671"/>
      <c r="G22" s="671"/>
      <c r="H22" s="671"/>
      <c r="I22" s="671"/>
      <c r="J22" s="671"/>
      <c r="K22" s="671"/>
      <c r="L22" s="672"/>
      <c r="M22" s="672"/>
      <c r="N22" s="672"/>
      <c r="O22" s="672"/>
      <c r="P22" s="672"/>
      <c r="Q22" s="672"/>
      <c r="R22" s="672"/>
      <c r="S22" s="672"/>
      <c r="T22" s="672"/>
      <c r="U22" s="629"/>
      <c r="V22" s="630"/>
      <c r="W22" s="630"/>
      <c r="X22" s="630"/>
      <c r="Y22" s="630"/>
      <c r="Z22" s="631" t="s">
        <v>17</v>
      </c>
      <c r="AA22" s="632"/>
      <c r="AB22" s="37"/>
      <c r="AC22" s="24"/>
      <c r="AD22" s="121" t="s">
        <v>295</v>
      </c>
      <c r="AE22" s="121"/>
      <c r="AF22" s="121"/>
      <c r="AG22" s="121"/>
      <c r="AH22" s="121"/>
      <c r="AI22" s="121"/>
      <c r="AJ22" s="121"/>
      <c r="AK22" s="121"/>
      <c r="AL22" s="121"/>
      <c r="AM22" s="121"/>
      <c r="AN22" s="121"/>
      <c r="AO22" s="121"/>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38"/>
    </row>
    <row r="23" spans="1:74" s="1" customFormat="1" ht="15.9" customHeight="1">
      <c r="A23" s="613"/>
      <c r="B23" s="614"/>
      <c r="C23" s="671" t="s">
        <v>130</v>
      </c>
      <c r="D23" s="671"/>
      <c r="E23" s="671"/>
      <c r="F23" s="671"/>
      <c r="G23" s="671"/>
      <c r="H23" s="671"/>
      <c r="I23" s="671"/>
      <c r="J23" s="671"/>
      <c r="K23" s="671"/>
      <c r="L23" s="673"/>
      <c r="M23" s="673"/>
      <c r="N23" s="673"/>
      <c r="O23" s="673"/>
      <c r="P23" s="673"/>
      <c r="Q23" s="673"/>
      <c r="R23" s="673"/>
      <c r="S23" s="673"/>
      <c r="T23" s="673"/>
      <c r="U23" s="629"/>
      <c r="V23" s="630"/>
      <c r="W23" s="630"/>
      <c r="X23" s="630"/>
      <c r="Y23" s="630"/>
      <c r="Z23" s="631" t="s">
        <v>17</v>
      </c>
      <c r="AA23" s="632"/>
      <c r="AB23" s="37"/>
      <c r="AC23" s="24"/>
      <c r="AD23" s="655"/>
      <c r="AE23" s="655"/>
      <c r="AF23" s="655"/>
      <c r="AG23" s="655"/>
      <c r="AH23" s="655"/>
      <c r="AI23" s="655"/>
      <c r="AJ23" s="655"/>
      <c r="AK23" s="655"/>
      <c r="AL23" s="655"/>
      <c r="AM23" s="655"/>
      <c r="AN23" s="655"/>
      <c r="AO23" s="655"/>
      <c r="AP23" s="655"/>
      <c r="AQ23" s="655"/>
      <c r="AR23" s="655"/>
      <c r="AS23" s="655"/>
      <c r="AT23" s="655"/>
      <c r="AU23" s="655"/>
      <c r="AV23" s="655"/>
      <c r="AW23" s="655"/>
      <c r="AX23" s="655"/>
      <c r="AY23" s="655"/>
      <c r="AZ23" s="655"/>
      <c r="BA23" s="655"/>
      <c r="BB23" s="655"/>
      <c r="BC23" s="655"/>
      <c r="BD23" s="655"/>
      <c r="BE23" s="655"/>
      <c r="BF23" s="655"/>
      <c r="BG23" s="655"/>
      <c r="BH23" s="655"/>
      <c r="BI23" s="655"/>
      <c r="BJ23" s="655"/>
      <c r="BK23" s="655"/>
      <c r="BL23" s="655"/>
      <c r="BM23" s="655"/>
      <c r="BN23" s="655"/>
      <c r="BO23" s="655"/>
      <c r="BP23" s="655"/>
      <c r="BQ23" s="655"/>
      <c r="BR23" s="655"/>
      <c r="BS23" s="38"/>
    </row>
    <row r="24" spans="1:74" s="1" customFormat="1" ht="15.9" customHeight="1">
      <c r="A24" s="613"/>
      <c r="B24" s="614"/>
      <c r="C24" s="617" t="s">
        <v>131</v>
      </c>
      <c r="D24" s="617"/>
      <c r="E24" s="617"/>
      <c r="F24" s="617"/>
      <c r="G24" s="617"/>
      <c r="H24" s="617"/>
      <c r="I24" s="617"/>
      <c r="J24" s="617"/>
      <c r="K24" s="617"/>
      <c r="L24" s="663"/>
      <c r="M24" s="663"/>
      <c r="N24" s="663"/>
      <c r="O24" s="663"/>
      <c r="P24" s="663"/>
      <c r="Q24" s="663"/>
      <c r="R24" s="663"/>
      <c r="S24" s="663"/>
      <c r="T24" s="663"/>
      <c r="U24" s="625"/>
      <c r="V24" s="626"/>
      <c r="W24" s="626"/>
      <c r="X24" s="626"/>
      <c r="Y24" s="626"/>
      <c r="Z24" s="633" t="s">
        <v>17</v>
      </c>
      <c r="AA24" s="634"/>
      <c r="AB24" s="37" t="s">
        <v>128</v>
      </c>
      <c r="AC24" s="24"/>
      <c r="AD24" s="655"/>
      <c r="AE24" s="655"/>
      <c r="AF24" s="655"/>
      <c r="AG24" s="655"/>
      <c r="AH24" s="655"/>
      <c r="AI24" s="655"/>
      <c r="AJ24" s="655"/>
      <c r="AK24" s="655"/>
      <c r="AL24" s="655"/>
      <c r="AM24" s="655"/>
      <c r="AN24" s="655"/>
      <c r="AO24" s="655"/>
      <c r="AP24" s="655"/>
      <c r="AQ24" s="655"/>
      <c r="AR24" s="655"/>
      <c r="AS24" s="655"/>
      <c r="AT24" s="655"/>
      <c r="AU24" s="655"/>
      <c r="AV24" s="655"/>
      <c r="AW24" s="655"/>
      <c r="AX24" s="655"/>
      <c r="AY24" s="655"/>
      <c r="AZ24" s="655"/>
      <c r="BA24" s="655"/>
      <c r="BB24" s="655"/>
      <c r="BC24" s="655"/>
      <c r="BD24" s="655"/>
      <c r="BE24" s="655"/>
      <c r="BF24" s="655"/>
      <c r="BG24" s="655"/>
      <c r="BH24" s="655"/>
      <c r="BI24" s="655"/>
      <c r="BJ24" s="655"/>
      <c r="BK24" s="655"/>
      <c r="BL24" s="655"/>
      <c r="BM24" s="655"/>
      <c r="BN24" s="655"/>
      <c r="BO24" s="655"/>
      <c r="BP24" s="655"/>
      <c r="BQ24" s="655"/>
      <c r="BR24" s="655"/>
      <c r="BS24" s="38"/>
    </row>
    <row r="25" spans="1:74" s="1" customFormat="1" ht="15.9" customHeight="1">
      <c r="A25" s="613"/>
      <c r="B25" s="614"/>
      <c r="C25" s="635" t="s">
        <v>132</v>
      </c>
      <c r="D25" s="636"/>
      <c r="E25" s="636"/>
      <c r="F25" s="636"/>
      <c r="G25" s="636"/>
      <c r="H25" s="636"/>
      <c r="I25" s="636"/>
      <c r="J25" s="636"/>
      <c r="K25" s="636"/>
      <c r="L25" s="636"/>
      <c r="M25" s="636"/>
      <c r="N25" s="636"/>
      <c r="O25" s="636"/>
      <c r="P25" s="636"/>
      <c r="Q25" s="636"/>
      <c r="R25" s="636"/>
      <c r="S25" s="636"/>
      <c r="T25" s="637"/>
      <c r="U25" s="658"/>
      <c r="V25" s="659"/>
      <c r="W25" s="659"/>
      <c r="X25" s="659"/>
      <c r="Y25" s="659"/>
      <c r="Z25" s="660" t="s">
        <v>17</v>
      </c>
      <c r="AA25" s="661"/>
      <c r="AB25" s="37"/>
      <c r="AC25" s="24"/>
      <c r="AD25" s="655"/>
      <c r="AE25" s="655"/>
      <c r="AF25" s="655"/>
      <c r="AG25" s="655"/>
      <c r="AH25" s="655"/>
      <c r="AI25" s="655"/>
      <c r="AJ25" s="655"/>
      <c r="AK25" s="655"/>
      <c r="AL25" s="655"/>
      <c r="AM25" s="655"/>
      <c r="AN25" s="655"/>
      <c r="AO25" s="655"/>
      <c r="AP25" s="655"/>
      <c r="AQ25" s="655"/>
      <c r="AR25" s="655"/>
      <c r="AS25" s="655"/>
      <c r="AT25" s="655"/>
      <c r="AU25" s="655"/>
      <c r="AV25" s="655"/>
      <c r="AW25" s="655"/>
      <c r="AX25" s="655"/>
      <c r="AY25" s="655"/>
      <c r="AZ25" s="655"/>
      <c r="BA25" s="655"/>
      <c r="BB25" s="655"/>
      <c r="BC25" s="655"/>
      <c r="BD25" s="655"/>
      <c r="BE25" s="655"/>
      <c r="BF25" s="655"/>
      <c r="BG25" s="655"/>
      <c r="BH25" s="655"/>
      <c r="BI25" s="655"/>
      <c r="BJ25" s="655"/>
      <c r="BK25" s="655"/>
      <c r="BL25" s="655"/>
      <c r="BM25" s="655"/>
      <c r="BN25" s="655"/>
      <c r="BO25" s="655"/>
      <c r="BP25" s="655"/>
      <c r="BQ25" s="655"/>
      <c r="BR25" s="655"/>
      <c r="BS25" s="38"/>
    </row>
    <row r="26" spans="1:74" s="1" customFormat="1" ht="25.5" customHeight="1">
      <c r="A26" s="613"/>
      <c r="B26" s="614"/>
      <c r="C26" s="674" t="s">
        <v>133</v>
      </c>
      <c r="D26" s="675"/>
      <c r="E26" s="675"/>
      <c r="F26" s="675"/>
      <c r="G26" s="675"/>
      <c r="H26" s="675"/>
      <c r="I26" s="675"/>
      <c r="J26" s="675"/>
      <c r="K26" s="675"/>
      <c r="L26" s="675"/>
      <c r="M26" s="675"/>
      <c r="N26" s="675"/>
      <c r="O26" s="675"/>
      <c r="P26" s="675"/>
      <c r="Q26" s="675"/>
      <c r="R26" s="675"/>
      <c r="S26" s="675"/>
      <c r="T26" s="676"/>
      <c r="U26" s="629"/>
      <c r="V26" s="630"/>
      <c r="W26" s="630"/>
      <c r="X26" s="630"/>
      <c r="Y26" s="630"/>
      <c r="Z26" s="631" t="s">
        <v>17</v>
      </c>
      <c r="AA26" s="632"/>
      <c r="AB26" s="37"/>
      <c r="AC26" s="24"/>
      <c r="AD26" s="655"/>
      <c r="AE26" s="655"/>
      <c r="AF26" s="655"/>
      <c r="AG26" s="655"/>
      <c r="AH26" s="655"/>
      <c r="AI26" s="655"/>
      <c r="AJ26" s="655"/>
      <c r="AK26" s="655"/>
      <c r="AL26" s="655"/>
      <c r="AM26" s="655"/>
      <c r="AN26" s="655"/>
      <c r="AO26" s="655"/>
      <c r="AP26" s="655"/>
      <c r="AQ26" s="655"/>
      <c r="AR26" s="655"/>
      <c r="AS26" s="655"/>
      <c r="AT26" s="655"/>
      <c r="AU26" s="655"/>
      <c r="AV26" s="655"/>
      <c r="AW26" s="655"/>
      <c r="AX26" s="655"/>
      <c r="AY26" s="655"/>
      <c r="AZ26" s="655"/>
      <c r="BA26" s="655"/>
      <c r="BB26" s="655"/>
      <c r="BC26" s="655"/>
      <c r="BD26" s="655"/>
      <c r="BE26" s="655"/>
      <c r="BF26" s="655"/>
      <c r="BG26" s="655"/>
      <c r="BH26" s="655"/>
      <c r="BI26" s="655"/>
      <c r="BJ26" s="655"/>
      <c r="BK26" s="655"/>
      <c r="BL26" s="655"/>
      <c r="BM26" s="655"/>
      <c r="BN26" s="655"/>
      <c r="BO26" s="655"/>
      <c r="BP26" s="655"/>
      <c r="BQ26" s="655"/>
      <c r="BR26" s="655"/>
      <c r="BS26" s="38"/>
    </row>
    <row r="27" spans="1:74" s="1" customFormat="1" ht="15.9" customHeight="1">
      <c r="A27" s="613"/>
      <c r="B27" s="614"/>
      <c r="C27" s="677" t="s">
        <v>134</v>
      </c>
      <c r="D27" s="675"/>
      <c r="E27" s="675"/>
      <c r="F27" s="675"/>
      <c r="G27" s="675"/>
      <c r="H27" s="675"/>
      <c r="I27" s="675"/>
      <c r="J27" s="675"/>
      <c r="K27" s="675"/>
      <c r="L27" s="675"/>
      <c r="M27" s="675"/>
      <c r="N27" s="675"/>
      <c r="O27" s="675"/>
      <c r="P27" s="675"/>
      <c r="Q27" s="675"/>
      <c r="R27" s="675"/>
      <c r="S27" s="675"/>
      <c r="T27" s="676"/>
      <c r="U27" s="629"/>
      <c r="V27" s="630"/>
      <c r="W27" s="630"/>
      <c r="X27" s="630"/>
      <c r="Y27" s="630"/>
      <c r="Z27" s="631" t="s">
        <v>17</v>
      </c>
      <c r="AA27" s="632"/>
      <c r="AB27" s="37"/>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38"/>
    </row>
    <row r="28" spans="1:74" s="1" customFormat="1" ht="15.9" customHeight="1">
      <c r="A28" s="613"/>
      <c r="B28" s="614"/>
      <c r="C28" s="664" t="s">
        <v>135</v>
      </c>
      <c r="D28" s="665"/>
      <c r="E28" s="665"/>
      <c r="F28" s="665"/>
      <c r="G28" s="665"/>
      <c r="H28" s="665"/>
      <c r="I28" s="665"/>
      <c r="J28" s="665"/>
      <c r="K28" s="665"/>
      <c r="L28" s="665"/>
      <c r="M28" s="665"/>
      <c r="N28" s="665"/>
      <c r="O28" s="665"/>
      <c r="P28" s="665"/>
      <c r="Q28" s="665"/>
      <c r="R28" s="665"/>
      <c r="S28" s="665"/>
      <c r="T28" s="666"/>
      <c r="U28" s="629"/>
      <c r="V28" s="630"/>
      <c r="W28" s="630"/>
      <c r="X28" s="630"/>
      <c r="Y28" s="630"/>
      <c r="Z28" s="631" t="s">
        <v>17</v>
      </c>
      <c r="AA28" s="632"/>
      <c r="AB28" s="37" t="s">
        <v>289</v>
      </c>
      <c r="AC28" s="24"/>
      <c r="AD28" s="24"/>
      <c r="AE28" s="24"/>
      <c r="AF28" s="24"/>
      <c r="AG28" s="24"/>
      <c r="AH28" s="24"/>
      <c r="AI28" s="24"/>
      <c r="AJ28" s="24"/>
      <c r="AK28" s="24"/>
      <c r="AL28" s="24"/>
      <c r="AM28" s="24"/>
      <c r="AN28" s="618"/>
      <c r="AO28" s="618"/>
      <c r="AP28" s="618"/>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38"/>
    </row>
    <row r="29" spans="1:74" s="1" customFormat="1" ht="15.75" customHeight="1">
      <c r="A29" s="613"/>
      <c r="B29" s="614"/>
      <c r="C29" s="102" t="s">
        <v>136</v>
      </c>
      <c r="D29" s="101"/>
      <c r="E29" s="667" t="s">
        <v>165</v>
      </c>
      <c r="F29" s="667"/>
      <c r="G29" s="667"/>
      <c r="H29" s="667"/>
      <c r="I29" s="668"/>
      <c r="J29" s="669"/>
      <c r="K29" s="669"/>
      <c r="L29" s="669"/>
      <c r="M29" s="669"/>
      <c r="N29" s="669"/>
      <c r="O29" s="669"/>
      <c r="P29" s="669"/>
      <c r="Q29" s="669"/>
      <c r="R29" s="669"/>
      <c r="S29" s="669"/>
      <c r="T29" s="670"/>
      <c r="U29" s="625"/>
      <c r="V29" s="626"/>
      <c r="W29" s="626"/>
      <c r="X29" s="626"/>
      <c r="Y29" s="626"/>
      <c r="Z29" s="633" t="s">
        <v>17</v>
      </c>
      <c r="AA29" s="634"/>
      <c r="AB29" s="44" t="s">
        <v>137</v>
      </c>
      <c r="AC29" s="92"/>
      <c r="AD29" s="92"/>
      <c r="AE29" s="92"/>
      <c r="AF29" s="92"/>
      <c r="AG29" s="92"/>
      <c r="AH29" s="92"/>
      <c r="AI29" s="92"/>
      <c r="AJ29" s="92"/>
      <c r="AK29" s="92"/>
      <c r="AL29" s="92"/>
      <c r="AM29" s="92"/>
      <c r="AN29" s="92"/>
      <c r="AO29" s="92"/>
      <c r="AP29" s="45" t="s">
        <v>21</v>
      </c>
      <c r="AQ29" s="662">
        <f>P9+S9+V9+Y9</f>
        <v>0</v>
      </c>
      <c r="AR29" s="662"/>
      <c r="AS29" s="662"/>
      <c r="AT29" s="662"/>
      <c r="AU29" s="92" t="s">
        <v>121</v>
      </c>
      <c r="AV29" s="92"/>
      <c r="AW29" s="92"/>
      <c r="AX29" s="92"/>
      <c r="AY29" s="662">
        <f>ROUND(3.3*AQ29,2)</f>
        <v>0</v>
      </c>
      <c r="AZ29" s="662"/>
      <c r="BA29" s="662"/>
      <c r="BB29" s="662"/>
      <c r="BC29" s="662"/>
      <c r="BD29" s="662"/>
      <c r="BE29" s="92" t="s">
        <v>17</v>
      </c>
      <c r="BF29" s="92"/>
      <c r="BG29" s="24"/>
      <c r="BH29" s="24"/>
      <c r="BI29" s="46"/>
      <c r="BJ29" s="46"/>
      <c r="BK29" s="46"/>
      <c r="BL29" s="46"/>
      <c r="BM29" s="46"/>
      <c r="BN29" s="46"/>
      <c r="BO29" s="46"/>
      <c r="BP29" s="46"/>
      <c r="BQ29" s="46"/>
      <c r="BR29" s="46"/>
      <c r="BS29" s="47"/>
    </row>
    <row r="30" spans="1:74" s="1" customFormat="1" ht="15.9" customHeight="1" thickBot="1">
      <c r="A30" s="615"/>
      <c r="B30" s="616"/>
      <c r="C30" s="638" t="s">
        <v>138</v>
      </c>
      <c r="D30" s="639"/>
      <c r="E30" s="639"/>
      <c r="F30" s="639"/>
      <c r="G30" s="639"/>
      <c r="H30" s="639"/>
      <c r="I30" s="639"/>
      <c r="J30" s="639"/>
      <c r="K30" s="639"/>
      <c r="L30" s="639"/>
      <c r="M30" s="639"/>
      <c r="N30" s="639"/>
      <c r="O30" s="639"/>
      <c r="P30" s="639"/>
      <c r="Q30" s="639"/>
      <c r="R30" s="639"/>
      <c r="S30" s="639"/>
      <c r="T30" s="640"/>
      <c r="U30" s="641">
        <f>SUM(U17,U20,U21,U22,U23,U24,U25,U26,U27,U29)</f>
        <v>0</v>
      </c>
      <c r="V30" s="642"/>
      <c r="W30" s="642"/>
      <c r="X30" s="642"/>
      <c r="Y30" s="642"/>
      <c r="Z30" s="627" t="s">
        <v>17</v>
      </c>
      <c r="AA30" s="628"/>
      <c r="AB30" s="48"/>
      <c r="AC30" s="49" t="s">
        <v>290</v>
      </c>
      <c r="AD30" s="49"/>
      <c r="AE30" s="49"/>
      <c r="AF30" s="49"/>
      <c r="AG30" s="49"/>
      <c r="AH30" s="49"/>
      <c r="AI30" s="49"/>
      <c r="AJ30" s="49"/>
      <c r="AK30" s="49"/>
      <c r="AL30" s="49"/>
      <c r="AM30" s="49"/>
      <c r="AN30" s="643"/>
      <c r="AO30" s="643"/>
      <c r="AP30" s="643"/>
      <c r="AQ30" s="49"/>
      <c r="AR30" s="49"/>
      <c r="AS30" s="49"/>
      <c r="AT30" s="49"/>
      <c r="AU30" s="49"/>
      <c r="AV30" s="49"/>
      <c r="AW30" s="49"/>
      <c r="AX30" s="49"/>
      <c r="AY30" s="49"/>
      <c r="AZ30" s="49"/>
      <c r="BA30" s="49"/>
      <c r="BB30" s="49"/>
      <c r="BC30" s="49"/>
      <c r="BD30" s="50"/>
      <c r="BE30" s="50"/>
      <c r="BF30" s="50"/>
      <c r="BG30" s="50"/>
      <c r="BH30" s="50"/>
      <c r="BI30" s="50"/>
      <c r="BJ30" s="50"/>
      <c r="BK30" s="50"/>
      <c r="BL30" s="50"/>
      <c r="BM30" s="50"/>
      <c r="BN30" s="50"/>
      <c r="BO30" s="50"/>
      <c r="BP30" s="50"/>
      <c r="BQ30" s="50"/>
      <c r="BR30" s="50"/>
      <c r="BS30" s="51"/>
    </row>
    <row r="31" spans="1:74" s="1" customFormat="1" ht="4.5" customHeight="1" thickBot="1">
      <c r="A31" s="34"/>
      <c r="B31" s="34"/>
      <c r="C31" s="95"/>
      <c r="D31" s="95"/>
      <c r="E31" s="95"/>
      <c r="F31" s="95"/>
      <c r="G31" s="95"/>
      <c r="H31" s="95"/>
      <c r="I31" s="95"/>
      <c r="J31" s="95"/>
      <c r="K31" s="95"/>
      <c r="L31" s="95"/>
      <c r="M31" s="95"/>
      <c r="N31" s="95"/>
      <c r="O31" s="95"/>
      <c r="P31" s="95"/>
      <c r="Q31" s="95"/>
      <c r="R31" s="95"/>
      <c r="S31" s="95"/>
      <c r="T31" s="95"/>
      <c r="U31" s="94"/>
      <c r="V31" s="94"/>
      <c r="W31" s="94"/>
      <c r="X31" s="94"/>
      <c r="Y31" s="94"/>
      <c r="Z31" s="94"/>
      <c r="AA31" s="9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46"/>
      <c r="BE31" s="46"/>
      <c r="BF31" s="46"/>
      <c r="BG31" s="46"/>
      <c r="BH31" s="46"/>
      <c r="BI31" s="46"/>
      <c r="BJ31" s="46"/>
      <c r="BK31" s="46"/>
      <c r="BL31" s="46"/>
      <c r="BM31" s="46"/>
      <c r="BN31" s="46"/>
      <c r="BO31" s="46"/>
      <c r="BP31" s="46"/>
      <c r="BQ31" s="46"/>
      <c r="BR31" s="46"/>
      <c r="BS31" s="46"/>
    </row>
    <row r="32" spans="1:74" s="1" customFormat="1" ht="15.75" customHeight="1">
      <c r="A32" s="608" t="s">
        <v>398</v>
      </c>
      <c r="B32" s="609"/>
      <c r="C32" s="609"/>
      <c r="D32" s="609"/>
      <c r="E32" s="609"/>
      <c r="F32" s="609"/>
      <c r="G32" s="609"/>
      <c r="H32" s="609"/>
      <c r="I32" s="609"/>
      <c r="J32" s="609"/>
      <c r="K32" s="609"/>
      <c r="L32" s="609"/>
      <c r="M32" s="609"/>
      <c r="N32" s="609"/>
      <c r="O32" s="609"/>
      <c r="P32" s="609"/>
      <c r="Q32" s="609"/>
      <c r="R32" s="609"/>
      <c r="S32" s="609"/>
      <c r="T32" s="609"/>
      <c r="U32" s="609"/>
      <c r="V32" s="609"/>
      <c r="W32" s="609"/>
      <c r="X32" s="609"/>
      <c r="Y32" s="609"/>
      <c r="Z32" s="609"/>
      <c r="AA32" s="609"/>
      <c r="AB32" s="609"/>
      <c r="AC32" s="609"/>
      <c r="AD32" s="609"/>
      <c r="AE32" s="609"/>
      <c r="AF32" s="609"/>
      <c r="AG32" s="609"/>
      <c r="AH32" s="609"/>
      <c r="AI32" s="609"/>
      <c r="AJ32" s="609"/>
      <c r="AK32" s="609"/>
      <c r="AL32" s="609"/>
      <c r="AM32" s="609"/>
      <c r="AN32" s="609"/>
      <c r="AO32" s="609"/>
      <c r="AP32" s="609"/>
      <c r="AQ32" s="609"/>
      <c r="AR32" s="609"/>
      <c r="AS32" s="609"/>
      <c r="AT32" s="609"/>
      <c r="AU32" s="609"/>
      <c r="AV32" s="609"/>
      <c r="AW32" s="609"/>
      <c r="AX32" s="609"/>
      <c r="AY32" s="609"/>
      <c r="AZ32" s="609"/>
      <c r="BA32" s="609"/>
      <c r="BB32" s="609"/>
      <c r="BC32" s="609"/>
      <c r="BD32" s="609"/>
      <c r="BE32" s="609"/>
      <c r="BF32" s="609"/>
      <c r="BG32" s="609"/>
      <c r="BH32" s="609"/>
      <c r="BI32" s="609"/>
      <c r="BJ32" s="609"/>
      <c r="BK32" s="609"/>
      <c r="BL32" s="609"/>
      <c r="BM32" s="609"/>
      <c r="BN32" s="609"/>
      <c r="BO32" s="609"/>
      <c r="BP32" s="609"/>
      <c r="BQ32" s="609"/>
      <c r="BR32" s="609"/>
      <c r="BS32" s="610"/>
    </row>
    <row r="33" spans="1:74" s="1" customFormat="1" ht="15.75" customHeight="1">
      <c r="A33" s="647"/>
      <c r="B33" s="648"/>
      <c r="C33" s="648"/>
      <c r="D33" s="648"/>
      <c r="E33" s="648"/>
      <c r="F33" s="648"/>
      <c r="G33" s="648"/>
      <c r="H33" s="648"/>
      <c r="I33" s="648"/>
      <c r="J33" s="648"/>
      <c r="K33" s="648"/>
      <c r="L33" s="648"/>
      <c r="M33" s="648"/>
      <c r="N33" s="648"/>
      <c r="O33" s="648"/>
      <c r="P33" s="648"/>
      <c r="Q33" s="648"/>
      <c r="R33" s="648"/>
      <c r="S33" s="648"/>
      <c r="T33" s="648"/>
      <c r="U33" s="648"/>
      <c r="V33" s="648"/>
      <c r="W33" s="648"/>
      <c r="X33" s="648"/>
      <c r="Y33" s="648"/>
      <c r="Z33" s="648"/>
      <c r="AA33" s="648"/>
      <c r="AB33" s="648"/>
      <c r="AC33" s="648"/>
      <c r="AD33" s="648"/>
      <c r="AE33" s="648"/>
      <c r="AF33" s="648"/>
      <c r="AG33" s="648"/>
      <c r="AH33" s="648"/>
      <c r="AI33" s="648"/>
      <c r="AJ33" s="648"/>
      <c r="AK33" s="648"/>
      <c r="AL33" s="648"/>
      <c r="AM33" s="648"/>
      <c r="AN33" s="648"/>
      <c r="AO33" s="648"/>
      <c r="AP33" s="648"/>
      <c r="AQ33" s="648"/>
      <c r="AR33" s="648"/>
      <c r="AS33" s="648"/>
      <c r="AT33" s="648"/>
      <c r="AU33" s="648"/>
      <c r="AV33" s="648"/>
      <c r="AW33" s="648"/>
      <c r="AX33" s="648"/>
      <c r="AY33" s="648"/>
      <c r="AZ33" s="648"/>
      <c r="BA33" s="648"/>
      <c r="BB33" s="648"/>
      <c r="BC33" s="648"/>
      <c r="BD33" s="648"/>
      <c r="BE33" s="648"/>
      <c r="BF33" s="648"/>
      <c r="BG33" s="648"/>
      <c r="BH33" s="648"/>
      <c r="BI33" s="648"/>
      <c r="BJ33" s="648"/>
      <c r="BK33" s="648"/>
      <c r="BL33" s="648"/>
      <c r="BM33" s="648"/>
      <c r="BN33" s="648"/>
      <c r="BO33" s="648"/>
      <c r="BP33" s="648"/>
      <c r="BQ33" s="648"/>
      <c r="BR33" s="648"/>
      <c r="BS33" s="649"/>
      <c r="BU33" s="100">
        <f>IF(A33="",1,0)</f>
        <v>1</v>
      </c>
      <c r="BV33" s="115" t="str">
        <f>IF(BU33=1,"左の項目に入力漏れがあります","")</f>
        <v>左の項目に入力漏れがあります</v>
      </c>
    </row>
    <row r="34" spans="1:74" s="1" customFormat="1" ht="15.75" customHeight="1">
      <c r="A34" s="647"/>
      <c r="B34" s="648"/>
      <c r="C34" s="648"/>
      <c r="D34" s="648"/>
      <c r="E34" s="648"/>
      <c r="F34" s="648"/>
      <c r="G34" s="648"/>
      <c r="H34" s="648"/>
      <c r="I34" s="648"/>
      <c r="J34" s="648"/>
      <c r="K34" s="648"/>
      <c r="L34" s="648"/>
      <c r="M34" s="648"/>
      <c r="N34" s="648"/>
      <c r="O34" s="648"/>
      <c r="P34" s="648"/>
      <c r="Q34" s="648"/>
      <c r="R34" s="648"/>
      <c r="S34" s="648"/>
      <c r="T34" s="648"/>
      <c r="U34" s="648"/>
      <c r="V34" s="648"/>
      <c r="W34" s="648"/>
      <c r="X34" s="648"/>
      <c r="Y34" s="648"/>
      <c r="Z34" s="648"/>
      <c r="AA34" s="648"/>
      <c r="AB34" s="648"/>
      <c r="AC34" s="648"/>
      <c r="AD34" s="648"/>
      <c r="AE34" s="648"/>
      <c r="AF34" s="648"/>
      <c r="AG34" s="648"/>
      <c r="AH34" s="648"/>
      <c r="AI34" s="648"/>
      <c r="AJ34" s="648"/>
      <c r="AK34" s="648"/>
      <c r="AL34" s="648"/>
      <c r="AM34" s="648"/>
      <c r="AN34" s="648"/>
      <c r="AO34" s="648"/>
      <c r="AP34" s="648"/>
      <c r="AQ34" s="648"/>
      <c r="AR34" s="648"/>
      <c r="AS34" s="648"/>
      <c r="AT34" s="648"/>
      <c r="AU34" s="648"/>
      <c r="AV34" s="648"/>
      <c r="AW34" s="648"/>
      <c r="AX34" s="648"/>
      <c r="AY34" s="648"/>
      <c r="AZ34" s="648"/>
      <c r="BA34" s="648"/>
      <c r="BB34" s="648"/>
      <c r="BC34" s="648"/>
      <c r="BD34" s="648"/>
      <c r="BE34" s="648"/>
      <c r="BF34" s="648"/>
      <c r="BG34" s="648"/>
      <c r="BH34" s="648"/>
      <c r="BI34" s="648"/>
      <c r="BJ34" s="648"/>
      <c r="BK34" s="648"/>
      <c r="BL34" s="648"/>
      <c r="BM34" s="648"/>
      <c r="BN34" s="648"/>
      <c r="BO34" s="648"/>
      <c r="BP34" s="648"/>
      <c r="BQ34" s="648"/>
      <c r="BR34" s="648"/>
      <c r="BS34" s="649"/>
    </row>
    <row r="35" spans="1:74" s="1" customFormat="1" ht="15.75" customHeight="1">
      <c r="A35" s="647"/>
      <c r="B35" s="648"/>
      <c r="C35" s="648"/>
      <c r="D35" s="648"/>
      <c r="E35" s="648"/>
      <c r="F35" s="648"/>
      <c r="G35" s="648"/>
      <c r="H35" s="648"/>
      <c r="I35" s="648"/>
      <c r="J35" s="648"/>
      <c r="K35" s="648"/>
      <c r="L35" s="648"/>
      <c r="M35" s="648"/>
      <c r="N35" s="648"/>
      <c r="O35" s="648"/>
      <c r="P35" s="648"/>
      <c r="Q35" s="648"/>
      <c r="R35" s="648"/>
      <c r="S35" s="648"/>
      <c r="T35" s="648"/>
      <c r="U35" s="648"/>
      <c r="V35" s="648"/>
      <c r="W35" s="648"/>
      <c r="X35" s="648"/>
      <c r="Y35" s="648"/>
      <c r="Z35" s="648"/>
      <c r="AA35" s="648"/>
      <c r="AB35" s="648"/>
      <c r="AC35" s="648"/>
      <c r="AD35" s="648"/>
      <c r="AE35" s="648"/>
      <c r="AF35" s="648"/>
      <c r="AG35" s="648"/>
      <c r="AH35" s="648"/>
      <c r="AI35" s="648"/>
      <c r="AJ35" s="648"/>
      <c r="AK35" s="648"/>
      <c r="AL35" s="648"/>
      <c r="AM35" s="648"/>
      <c r="AN35" s="648"/>
      <c r="AO35" s="648"/>
      <c r="AP35" s="648"/>
      <c r="AQ35" s="648"/>
      <c r="AR35" s="648"/>
      <c r="AS35" s="648"/>
      <c r="AT35" s="648"/>
      <c r="AU35" s="648"/>
      <c r="AV35" s="648"/>
      <c r="AW35" s="648"/>
      <c r="AX35" s="648"/>
      <c r="AY35" s="648"/>
      <c r="AZ35" s="648"/>
      <c r="BA35" s="648"/>
      <c r="BB35" s="648"/>
      <c r="BC35" s="648"/>
      <c r="BD35" s="648"/>
      <c r="BE35" s="648"/>
      <c r="BF35" s="648"/>
      <c r="BG35" s="648"/>
      <c r="BH35" s="648"/>
      <c r="BI35" s="648"/>
      <c r="BJ35" s="648"/>
      <c r="BK35" s="648"/>
      <c r="BL35" s="648"/>
      <c r="BM35" s="648"/>
      <c r="BN35" s="648"/>
      <c r="BO35" s="648"/>
      <c r="BP35" s="648"/>
      <c r="BQ35" s="648"/>
      <c r="BR35" s="648"/>
      <c r="BS35" s="649"/>
    </row>
    <row r="36" spans="1:74" s="1" customFormat="1" ht="15.75" customHeight="1">
      <c r="A36" s="647"/>
      <c r="B36" s="648"/>
      <c r="C36" s="648"/>
      <c r="D36" s="648"/>
      <c r="E36" s="648"/>
      <c r="F36" s="648"/>
      <c r="G36" s="648"/>
      <c r="H36" s="648"/>
      <c r="I36" s="648"/>
      <c r="J36" s="648"/>
      <c r="K36" s="648"/>
      <c r="L36" s="648"/>
      <c r="M36" s="648"/>
      <c r="N36" s="648"/>
      <c r="O36" s="648"/>
      <c r="P36" s="648"/>
      <c r="Q36" s="648"/>
      <c r="R36" s="648"/>
      <c r="S36" s="648"/>
      <c r="T36" s="648"/>
      <c r="U36" s="648"/>
      <c r="V36" s="648"/>
      <c r="W36" s="648"/>
      <c r="X36" s="648"/>
      <c r="Y36" s="648"/>
      <c r="Z36" s="648"/>
      <c r="AA36" s="648"/>
      <c r="AB36" s="648"/>
      <c r="AC36" s="648"/>
      <c r="AD36" s="648"/>
      <c r="AE36" s="648"/>
      <c r="AF36" s="648"/>
      <c r="AG36" s="648"/>
      <c r="AH36" s="648"/>
      <c r="AI36" s="648"/>
      <c r="AJ36" s="648"/>
      <c r="AK36" s="648"/>
      <c r="AL36" s="648"/>
      <c r="AM36" s="648"/>
      <c r="AN36" s="648"/>
      <c r="AO36" s="648"/>
      <c r="AP36" s="648"/>
      <c r="AQ36" s="648"/>
      <c r="AR36" s="648"/>
      <c r="AS36" s="648"/>
      <c r="AT36" s="648"/>
      <c r="AU36" s="648"/>
      <c r="AV36" s="648"/>
      <c r="AW36" s="648"/>
      <c r="AX36" s="648"/>
      <c r="AY36" s="648"/>
      <c r="AZ36" s="648"/>
      <c r="BA36" s="648"/>
      <c r="BB36" s="648"/>
      <c r="BC36" s="648"/>
      <c r="BD36" s="648"/>
      <c r="BE36" s="648"/>
      <c r="BF36" s="648"/>
      <c r="BG36" s="648"/>
      <c r="BH36" s="648"/>
      <c r="BI36" s="648"/>
      <c r="BJ36" s="648"/>
      <c r="BK36" s="648"/>
      <c r="BL36" s="648"/>
      <c r="BM36" s="648"/>
      <c r="BN36" s="648"/>
      <c r="BO36" s="648"/>
      <c r="BP36" s="648"/>
      <c r="BQ36" s="648"/>
      <c r="BR36" s="648"/>
      <c r="BS36" s="649"/>
    </row>
    <row r="37" spans="1:74" s="1" customFormat="1" ht="15.75" customHeight="1">
      <c r="A37" s="647"/>
      <c r="B37" s="648"/>
      <c r="C37" s="648"/>
      <c r="D37" s="648"/>
      <c r="E37" s="648"/>
      <c r="F37" s="648"/>
      <c r="G37" s="648"/>
      <c r="H37" s="648"/>
      <c r="I37" s="648"/>
      <c r="J37" s="648"/>
      <c r="K37" s="648"/>
      <c r="L37" s="648"/>
      <c r="M37" s="648"/>
      <c r="N37" s="648"/>
      <c r="O37" s="648"/>
      <c r="P37" s="648"/>
      <c r="Q37" s="648"/>
      <c r="R37" s="648"/>
      <c r="S37" s="648"/>
      <c r="T37" s="648"/>
      <c r="U37" s="648"/>
      <c r="V37" s="648"/>
      <c r="W37" s="648"/>
      <c r="X37" s="648"/>
      <c r="Y37" s="648"/>
      <c r="Z37" s="648"/>
      <c r="AA37" s="648"/>
      <c r="AB37" s="648"/>
      <c r="AC37" s="648"/>
      <c r="AD37" s="648"/>
      <c r="AE37" s="648"/>
      <c r="AF37" s="648"/>
      <c r="AG37" s="648"/>
      <c r="AH37" s="648"/>
      <c r="AI37" s="648"/>
      <c r="AJ37" s="648"/>
      <c r="AK37" s="648"/>
      <c r="AL37" s="648"/>
      <c r="AM37" s="648"/>
      <c r="AN37" s="648"/>
      <c r="AO37" s="648"/>
      <c r="AP37" s="648"/>
      <c r="AQ37" s="648"/>
      <c r="AR37" s="648"/>
      <c r="AS37" s="648"/>
      <c r="AT37" s="648"/>
      <c r="AU37" s="648"/>
      <c r="AV37" s="648"/>
      <c r="AW37" s="648"/>
      <c r="AX37" s="648"/>
      <c r="AY37" s="648"/>
      <c r="AZ37" s="648"/>
      <c r="BA37" s="648"/>
      <c r="BB37" s="648"/>
      <c r="BC37" s="648"/>
      <c r="BD37" s="648"/>
      <c r="BE37" s="648"/>
      <c r="BF37" s="648"/>
      <c r="BG37" s="648"/>
      <c r="BH37" s="648"/>
      <c r="BI37" s="648"/>
      <c r="BJ37" s="648"/>
      <c r="BK37" s="648"/>
      <c r="BL37" s="648"/>
      <c r="BM37" s="648"/>
      <c r="BN37" s="648"/>
      <c r="BO37" s="648"/>
      <c r="BP37" s="648"/>
      <c r="BQ37" s="648"/>
      <c r="BR37" s="648"/>
      <c r="BS37" s="649"/>
    </row>
    <row r="38" spans="1:74" s="1" customFormat="1" ht="15.75" customHeight="1">
      <c r="A38" s="647"/>
      <c r="B38" s="648"/>
      <c r="C38" s="648"/>
      <c r="D38" s="648"/>
      <c r="E38" s="648"/>
      <c r="F38" s="648"/>
      <c r="G38" s="648"/>
      <c r="H38" s="648"/>
      <c r="I38" s="648"/>
      <c r="J38" s="648"/>
      <c r="K38" s="648"/>
      <c r="L38" s="648"/>
      <c r="M38" s="648"/>
      <c r="N38" s="648"/>
      <c r="O38" s="648"/>
      <c r="P38" s="648"/>
      <c r="Q38" s="648"/>
      <c r="R38" s="648"/>
      <c r="S38" s="648"/>
      <c r="T38" s="648"/>
      <c r="U38" s="648"/>
      <c r="V38" s="648"/>
      <c r="W38" s="648"/>
      <c r="X38" s="648"/>
      <c r="Y38" s="648"/>
      <c r="Z38" s="648"/>
      <c r="AA38" s="648"/>
      <c r="AB38" s="648"/>
      <c r="AC38" s="648"/>
      <c r="AD38" s="648"/>
      <c r="AE38" s="648"/>
      <c r="AF38" s="648"/>
      <c r="AG38" s="648"/>
      <c r="AH38" s="648"/>
      <c r="AI38" s="648"/>
      <c r="AJ38" s="648"/>
      <c r="AK38" s="648"/>
      <c r="AL38" s="648"/>
      <c r="AM38" s="648"/>
      <c r="AN38" s="648"/>
      <c r="AO38" s="648"/>
      <c r="AP38" s="648"/>
      <c r="AQ38" s="648"/>
      <c r="AR38" s="648"/>
      <c r="AS38" s="648"/>
      <c r="AT38" s="648"/>
      <c r="AU38" s="648"/>
      <c r="AV38" s="648"/>
      <c r="AW38" s="648"/>
      <c r="AX38" s="648"/>
      <c r="AY38" s="648"/>
      <c r="AZ38" s="648"/>
      <c r="BA38" s="648"/>
      <c r="BB38" s="648"/>
      <c r="BC38" s="648"/>
      <c r="BD38" s="648"/>
      <c r="BE38" s="648"/>
      <c r="BF38" s="648"/>
      <c r="BG38" s="648"/>
      <c r="BH38" s="648"/>
      <c r="BI38" s="648"/>
      <c r="BJ38" s="648"/>
      <c r="BK38" s="648"/>
      <c r="BL38" s="648"/>
      <c r="BM38" s="648"/>
      <c r="BN38" s="648"/>
      <c r="BO38" s="648"/>
      <c r="BP38" s="648"/>
      <c r="BQ38" s="648"/>
      <c r="BR38" s="648"/>
      <c r="BS38" s="649"/>
    </row>
    <row r="39" spans="1:74" s="1" customFormat="1" ht="15.75" customHeight="1">
      <c r="A39" s="647"/>
      <c r="B39" s="648"/>
      <c r="C39" s="648"/>
      <c r="D39" s="648"/>
      <c r="E39" s="648"/>
      <c r="F39" s="648"/>
      <c r="G39" s="648"/>
      <c r="H39" s="648"/>
      <c r="I39" s="648"/>
      <c r="J39" s="648"/>
      <c r="K39" s="648"/>
      <c r="L39" s="648"/>
      <c r="M39" s="648"/>
      <c r="N39" s="648"/>
      <c r="O39" s="648"/>
      <c r="P39" s="648"/>
      <c r="Q39" s="648"/>
      <c r="R39" s="648"/>
      <c r="S39" s="648"/>
      <c r="T39" s="648"/>
      <c r="U39" s="648"/>
      <c r="V39" s="648"/>
      <c r="W39" s="648"/>
      <c r="X39" s="648"/>
      <c r="Y39" s="648"/>
      <c r="Z39" s="648"/>
      <c r="AA39" s="648"/>
      <c r="AB39" s="648"/>
      <c r="AC39" s="648"/>
      <c r="AD39" s="648"/>
      <c r="AE39" s="648"/>
      <c r="AF39" s="648"/>
      <c r="AG39" s="648"/>
      <c r="AH39" s="648"/>
      <c r="AI39" s="648"/>
      <c r="AJ39" s="648"/>
      <c r="AK39" s="648"/>
      <c r="AL39" s="648"/>
      <c r="AM39" s="648"/>
      <c r="AN39" s="648"/>
      <c r="AO39" s="648"/>
      <c r="AP39" s="648"/>
      <c r="AQ39" s="648"/>
      <c r="AR39" s="648"/>
      <c r="AS39" s="648"/>
      <c r="AT39" s="648"/>
      <c r="AU39" s="648"/>
      <c r="AV39" s="648"/>
      <c r="AW39" s="648"/>
      <c r="AX39" s="648"/>
      <c r="AY39" s="648"/>
      <c r="AZ39" s="648"/>
      <c r="BA39" s="648"/>
      <c r="BB39" s="648"/>
      <c r="BC39" s="648"/>
      <c r="BD39" s="648"/>
      <c r="BE39" s="648"/>
      <c r="BF39" s="648"/>
      <c r="BG39" s="648"/>
      <c r="BH39" s="648"/>
      <c r="BI39" s="648"/>
      <c r="BJ39" s="648"/>
      <c r="BK39" s="648"/>
      <c r="BL39" s="648"/>
      <c r="BM39" s="648"/>
      <c r="BN39" s="648"/>
      <c r="BO39" s="648"/>
      <c r="BP39" s="648"/>
      <c r="BQ39" s="648"/>
      <c r="BR39" s="648"/>
      <c r="BS39" s="649"/>
    </row>
    <row r="40" spans="1:74" s="1" customFormat="1" ht="15.75" customHeight="1">
      <c r="A40" s="647"/>
      <c r="B40" s="648"/>
      <c r="C40" s="648"/>
      <c r="D40" s="648"/>
      <c r="E40" s="648"/>
      <c r="F40" s="648"/>
      <c r="G40" s="648"/>
      <c r="H40" s="648"/>
      <c r="I40" s="648"/>
      <c r="J40" s="648"/>
      <c r="K40" s="648"/>
      <c r="L40" s="648"/>
      <c r="M40" s="648"/>
      <c r="N40" s="648"/>
      <c r="O40" s="648"/>
      <c r="P40" s="648"/>
      <c r="Q40" s="648"/>
      <c r="R40" s="648"/>
      <c r="S40" s="648"/>
      <c r="T40" s="648"/>
      <c r="U40" s="648"/>
      <c r="V40" s="648"/>
      <c r="W40" s="648"/>
      <c r="X40" s="648"/>
      <c r="Y40" s="648"/>
      <c r="Z40" s="648"/>
      <c r="AA40" s="648"/>
      <c r="AB40" s="648"/>
      <c r="AC40" s="648"/>
      <c r="AD40" s="648"/>
      <c r="AE40" s="648"/>
      <c r="AF40" s="648"/>
      <c r="AG40" s="648"/>
      <c r="AH40" s="648"/>
      <c r="AI40" s="648"/>
      <c r="AJ40" s="648"/>
      <c r="AK40" s="648"/>
      <c r="AL40" s="648"/>
      <c r="AM40" s="648"/>
      <c r="AN40" s="648"/>
      <c r="AO40" s="648"/>
      <c r="AP40" s="648"/>
      <c r="AQ40" s="648"/>
      <c r="AR40" s="648"/>
      <c r="AS40" s="648"/>
      <c r="AT40" s="648"/>
      <c r="AU40" s="648"/>
      <c r="AV40" s="648"/>
      <c r="AW40" s="648"/>
      <c r="AX40" s="648"/>
      <c r="AY40" s="648"/>
      <c r="AZ40" s="648"/>
      <c r="BA40" s="648"/>
      <c r="BB40" s="648"/>
      <c r="BC40" s="648"/>
      <c r="BD40" s="648"/>
      <c r="BE40" s="648"/>
      <c r="BF40" s="648"/>
      <c r="BG40" s="648"/>
      <c r="BH40" s="648"/>
      <c r="BI40" s="648"/>
      <c r="BJ40" s="648"/>
      <c r="BK40" s="648"/>
      <c r="BL40" s="648"/>
      <c r="BM40" s="648"/>
      <c r="BN40" s="648"/>
      <c r="BO40" s="648"/>
      <c r="BP40" s="648"/>
      <c r="BQ40" s="648"/>
      <c r="BR40" s="648"/>
      <c r="BS40" s="649"/>
    </row>
    <row r="41" spans="1:74" s="1" customFormat="1" ht="15.75" customHeight="1">
      <c r="A41" s="647"/>
      <c r="B41" s="648"/>
      <c r="C41" s="648"/>
      <c r="D41" s="648"/>
      <c r="E41" s="648"/>
      <c r="F41" s="648"/>
      <c r="G41" s="648"/>
      <c r="H41" s="648"/>
      <c r="I41" s="648"/>
      <c r="J41" s="648"/>
      <c r="K41" s="648"/>
      <c r="L41" s="648"/>
      <c r="M41" s="648"/>
      <c r="N41" s="648"/>
      <c r="O41" s="648"/>
      <c r="P41" s="648"/>
      <c r="Q41" s="648"/>
      <c r="R41" s="648"/>
      <c r="S41" s="648"/>
      <c r="T41" s="648"/>
      <c r="U41" s="648"/>
      <c r="V41" s="648"/>
      <c r="W41" s="648"/>
      <c r="X41" s="648"/>
      <c r="Y41" s="648"/>
      <c r="Z41" s="648"/>
      <c r="AA41" s="648"/>
      <c r="AB41" s="648"/>
      <c r="AC41" s="648"/>
      <c r="AD41" s="648"/>
      <c r="AE41" s="648"/>
      <c r="AF41" s="648"/>
      <c r="AG41" s="648"/>
      <c r="AH41" s="648"/>
      <c r="AI41" s="648"/>
      <c r="AJ41" s="648"/>
      <c r="AK41" s="648"/>
      <c r="AL41" s="648"/>
      <c r="AM41" s="648"/>
      <c r="AN41" s="648"/>
      <c r="AO41" s="648"/>
      <c r="AP41" s="648"/>
      <c r="AQ41" s="648"/>
      <c r="AR41" s="648"/>
      <c r="AS41" s="648"/>
      <c r="AT41" s="648"/>
      <c r="AU41" s="648"/>
      <c r="AV41" s="648"/>
      <c r="AW41" s="648"/>
      <c r="AX41" s="648"/>
      <c r="AY41" s="648"/>
      <c r="AZ41" s="648"/>
      <c r="BA41" s="648"/>
      <c r="BB41" s="648"/>
      <c r="BC41" s="648"/>
      <c r="BD41" s="648"/>
      <c r="BE41" s="648"/>
      <c r="BF41" s="648"/>
      <c r="BG41" s="648"/>
      <c r="BH41" s="648"/>
      <c r="BI41" s="648"/>
      <c r="BJ41" s="648"/>
      <c r="BK41" s="648"/>
      <c r="BL41" s="648"/>
      <c r="BM41" s="648"/>
      <c r="BN41" s="648"/>
      <c r="BO41" s="648"/>
      <c r="BP41" s="648"/>
      <c r="BQ41" s="648"/>
      <c r="BR41" s="648"/>
      <c r="BS41" s="649"/>
    </row>
    <row r="42" spans="1:74" s="1" customFormat="1" ht="15.75" customHeight="1" thickBot="1">
      <c r="A42" s="650"/>
      <c r="B42" s="651"/>
      <c r="C42" s="651"/>
      <c r="D42" s="651"/>
      <c r="E42" s="651"/>
      <c r="F42" s="651"/>
      <c r="G42" s="651"/>
      <c r="H42" s="651"/>
      <c r="I42" s="651"/>
      <c r="J42" s="651"/>
      <c r="K42" s="651"/>
      <c r="L42" s="651"/>
      <c r="M42" s="651"/>
      <c r="N42" s="651"/>
      <c r="O42" s="651"/>
      <c r="P42" s="651"/>
      <c r="Q42" s="651"/>
      <c r="R42" s="651"/>
      <c r="S42" s="651"/>
      <c r="T42" s="651"/>
      <c r="U42" s="651"/>
      <c r="V42" s="651"/>
      <c r="W42" s="651"/>
      <c r="X42" s="651"/>
      <c r="Y42" s="651"/>
      <c r="Z42" s="651"/>
      <c r="AA42" s="651"/>
      <c r="AB42" s="651"/>
      <c r="AC42" s="651"/>
      <c r="AD42" s="651"/>
      <c r="AE42" s="651"/>
      <c r="AF42" s="651"/>
      <c r="AG42" s="651"/>
      <c r="AH42" s="651"/>
      <c r="AI42" s="651"/>
      <c r="AJ42" s="651"/>
      <c r="AK42" s="651"/>
      <c r="AL42" s="651"/>
      <c r="AM42" s="651"/>
      <c r="AN42" s="651"/>
      <c r="AO42" s="651"/>
      <c r="AP42" s="651"/>
      <c r="AQ42" s="651"/>
      <c r="AR42" s="651"/>
      <c r="AS42" s="651"/>
      <c r="AT42" s="651"/>
      <c r="AU42" s="651"/>
      <c r="AV42" s="651"/>
      <c r="AW42" s="651"/>
      <c r="AX42" s="651"/>
      <c r="AY42" s="651"/>
      <c r="AZ42" s="651"/>
      <c r="BA42" s="651"/>
      <c r="BB42" s="651"/>
      <c r="BC42" s="651"/>
      <c r="BD42" s="651"/>
      <c r="BE42" s="651"/>
      <c r="BF42" s="651"/>
      <c r="BG42" s="651"/>
      <c r="BH42" s="651"/>
      <c r="BI42" s="651"/>
      <c r="BJ42" s="651"/>
      <c r="BK42" s="651"/>
      <c r="BL42" s="651"/>
      <c r="BM42" s="651"/>
      <c r="BN42" s="651"/>
      <c r="BO42" s="651"/>
      <c r="BP42" s="651"/>
      <c r="BQ42" s="651"/>
      <c r="BR42" s="651"/>
      <c r="BS42" s="652"/>
    </row>
    <row r="43" spans="1:74" s="1" customFormat="1" ht="15.75" customHeight="1">
      <c r="A43" s="90"/>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91"/>
      <c r="BR43" s="91"/>
      <c r="BS43" s="91"/>
    </row>
    <row r="44" spans="1:74" s="1" customFormat="1" ht="15" customHeight="1">
      <c r="A44" s="685"/>
      <c r="B44" s="685"/>
      <c r="C44" s="205"/>
      <c r="D44" s="205"/>
      <c r="E44" s="205"/>
      <c r="F44" s="527"/>
      <c r="G44" s="527"/>
      <c r="H44" s="527"/>
      <c r="I44" s="527"/>
      <c r="J44" s="527"/>
      <c r="K44" s="527"/>
      <c r="L44" s="527"/>
      <c r="M44" s="527"/>
      <c r="N44" s="527"/>
      <c r="O44" s="527"/>
      <c r="P44" s="527"/>
      <c r="Q44" s="527"/>
      <c r="R44" s="527"/>
      <c r="S44" s="527"/>
      <c r="T44" s="686"/>
      <c r="U44" s="686"/>
      <c r="V44" s="686"/>
      <c r="W44" s="686"/>
      <c r="X44" s="686"/>
      <c r="Y44" s="686"/>
      <c r="Z44" s="686"/>
      <c r="AA44" s="686"/>
      <c r="AB44" s="686"/>
      <c r="AC44" s="686"/>
      <c r="AD44" s="686"/>
      <c r="AE44" s="686"/>
      <c r="AF44" s="686"/>
      <c r="AG44" s="686"/>
      <c r="AH44" s="686"/>
      <c r="AI44" s="686"/>
      <c r="AJ44" s="686"/>
      <c r="AK44" s="686"/>
      <c r="AL44" s="686"/>
      <c r="AM44" s="686"/>
      <c r="AN44" s="686"/>
      <c r="AO44" s="686"/>
      <c r="AP44" s="686"/>
      <c r="AQ44" s="686"/>
      <c r="AR44" s="686"/>
      <c r="AS44" s="686"/>
      <c r="AT44" s="686"/>
      <c r="AU44" s="686"/>
      <c r="AV44" s="686"/>
      <c r="AW44" s="686"/>
      <c r="AX44" s="686"/>
      <c r="AY44" s="686"/>
      <c r="AZ44" s="686"/>
      <c r="BA44" s="686"/>
      <c r="BB44" s="686"/>
      <c r="BC44" s="686"/>
      <c r="BD44" s="686"/>
      <c r="BE44" s="686"/>
      <c r="BF44" s="686"/>
      <c r="BG44" s="686"/>
      <c r="BH44" s="686"/>
      <c r="BI44" s="686"/>
      <c r="BJ44" s="686"/>
      <c r="BK44" s="205"/>
      <c r="BL44" s="205"/>
      <c r="BM44" s="205"/>
      <c r="BN44" s="205"/>
      <c r="BO44" s="205"/>
      <c r="BP44" s="205"/>
      <c r="BQ44" s="24"/>
      <c r="BR44" s="24"/>
      <c r="BS44" s="24"/>
    </row>
    <row r="45" spans="1:74" s="1" customFormat="1" ht="15" customHeight="1">
      <c r="A45" s="685"/>
      <c r="B45" s="685"/>
      <c r="C45" s="205"/>
      <c r="D45" s="205"/>
      <c r="E45" s="205"/>
      <c r="F45" s="527"/>
      <c r="G45" s="527"/>
      <c r="H45" s="527"/>
      <c r="I45" s="527"/>
      <c r="J45" s="527"/>
      <c r="K45" s="527"/>
      <c r="L45" s="527"/>
      <c r="M45" s="527"/>
      <c r="N45" s="527"/>
      <c r="O45" s="527"/>
      <c r="P45" s="527"/>
      <c r="Q45" s="527"/>
      <c r="R45" s="527"/>
      <c r="S45" s="527"/>
      <c r="T45" s="205"/>
      <c r="U45" s="205"/>
      <c r="V45" s="205"/>
      <c r="W45" s="205"/>
      <c r="X45" s="205"/>
      <c r="Y45" s="205"/>
      <c r="Z45" s="205"/>
      <c r="AA45" s="205"/>
      <c r="AB45" s="205"/>
      <c r="AC45" s="205"/>
      <c r="AD45" s="205"/>
      <c r="AE45" s="205"/>
      <c r="AF45" s="687"/>
      <c r="AG45" s="687"/>
      <c r="AH45" s="687"/>
      <c r="AI45" s="687"/>
      <c r="AJ45" s="687"/>
      <c r="AK45" s="687"/>
      <c r="AL45" s="687"/>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4"/>
      <c r="BR45" s="24"/>
      <c r="BS45" s="24"/>
    </row>
    <row r="46" spans="1:74" s="1" customFormat="1" ht="8.25" customHeight="1">
      <c r="A46" s="685"/>
      <c r="B46" s="685"/>
      <c r="C46" s="205"/>
      <c r="D46" s="205"/>
      <c r="E46" s="205"/>
      <c r="F46" s="646"/>
      <c r="G46" s="646"/>
      <c r="H46" s="646"/>
      <c r="I46" s="646"/>
      <c r="J46" s="646"/>
      <c r="K46" s="646"/>
      <c r="L46" s="646"/>
      <c r="M46" s="646"/>
      <c r="N46" s="646"/>
      <c r="O46" s="646"/>
      <c r="P46" s="646"/>
      <c r="Q46" s="646"/>
      <c r="R46" s="646"/>
      <c r="S46" s="646"/>
      <c r="T46" s="646"/>
      <c r="U46" s="646"/>
      <c r="V46" s="646"/>
      <c r="W46" s="646"/>
      <c r="X46" s="646"/>
      <c r="Y46" s="646"/>
      <c r="Z46" s="646"/>
      <c r="AA46" s="646"/>
      <c r="AB46" s="646"/>
      <c r="AC46" s="646"/>
      <c r="AD46" s="646"/>
      <c r="AE46" s="646"/>
      <c r="AF46" s="646"/>
      <c r="AG46" s="646"/>
      <c r="AH46" s="646"/>
      <c r="AI46" s="646"/>
      <c r="AJ46" s="646"/>
      <c r="AK46" s="646"/>
      <c r="AL46" s="646"/>
      <c r="AM46" s="646"/>
      <c r="AN46" s="646"/>
      <c r="AO46" s="646"/>
      <c r="AP46" s="646"/>
      <c r="AQ46" s="646"/>
      <c r="AR46" s="646"/>
      <c r="AS46" s="646"/>
      <c r="AT46" s="646"/>
      <c r="AU46" s="646"/>
      <c r="AV46" s="646"/>
      <c r="AW46" s="646"/>
      <c r="AX46" s="646"/>
      <c r="AY46" s="646"/>
      <c r="AZ46" s="646"/>
      <c r="BA46" s="646"/>
      <c r="BB46" s="646"/>
      <c r="BC46" s="646"/>
      <c r="BD46" s="646"/>
      <c r="BE46" s="646"/>
      <c r="BF46" s="646"/>
      <c r="BG46" s="646"/>
      <c r="BH46" s="646"/>
      <c r="BI46" s="646"/>
      <c r="BJ46" s="646"/>
      <c r="BK46" s="646"/>
      <c r="BL46" s="646"/>
      <c r="BM46" s="646"/>
      <c r="BN46" s="646"/>
      <c r="BO46" s="646"/>
      <c r="BP46" s="646"/>
      <c r="BQ46" s="24"/>
      <c r="BR46" s="24"/>
      <c r="BS46" s="24"/>
      <c r="BU46" s="174">
        <f>IF(OR(M47="",T47="",Z47="",AF47="",AM47="",AS47="",AY47=""),1,0)</f>
        <v>1</v>
      </c>
      <c r="BV46" s="644" t="str">
        <f>IF(BU46=1,"左の項目に入力漏れがあります。該当ない項目にはゼロを入力してください","")</f>
        <v>左の項目に入力漏れがあります。該当ない項目にはゼロを入力してください</v>
      </c>
    </row>
    <row r="47" spans="1:74" s="1" customFormat="1" ht="20.100000000000001" customHeight="1">
      <c r="A47" s="685"/>
      <c r="B47" s="685"/>
      <c r="C47" s="205"/>
      <c r="D47" s="205"/>
      <c r="E47" s="205"/>
      <c r="F47" s="605"/>
      <c r="G47" s="605"/>
      <c r="H47" s="605"/>
      <c r="I47" s="605"/>
      <c r="J47" s="605"/>
      <c r="K47" s="605"/>
      <c r="L47" s="605"/>
      <c r="M47" s="605"/>
      <c r="N47" s="605"/>
      <c r="O47" s="605"/>
      <c r="P47" s="605"/>
      <c r="Q47" s="605"/>
      <c r="R47" s="605"/>
      <c r="S47" s="605"/>
      <c r="T47" s="605"/>
      <c r="U47" s="605"/>
      <c r="V47" s="605"/>
      <c r="W47" s="605"/>
      <c r="X47" s="605"/>
      <c r="Y47" s="605"/>
      <c r="Z47" s="605"/>
      <c r="AA47" s="605"/>
      <c r="AB47" s="605"/>
      <c r="AC47" s="605"/>
      <c r="AD47" s="605"/>
      <c r="AE47" s="605"/>
      <c r="AF47" s="605"/>
      <c r="AG47" s="605"/>
      <c r="AH47" s="605"/>
      <c r="AI47" s="605"/>
      <c r="AJ47" s="605"/>
      <c r="AK47" s="605"/>
      <c r="AL47" s="605"/>
      <c r="AM47" s="605"/>
      <c r="AN47" s="605"/>
      <c r="AO47" s="605"/>
      <c r="AP47" s="605"/>
      <c r="AQ47" s="605"/>
      <c r="AR47" s="605"/>
      <c r="AS47" s="605"/>
      <c r="AT47" s="605"/>
      <c r="AU47" s="605"/>
      <c r="AV47" s="605"/>
      <c r="AW47" s="605"/>
      <c r="AX47" s="605"/>
      <c r="AY47" s="605"/>
      <c r="AZ47" s="605"/>
      <c r="BA47" s="605"/>
      <c r="BB47" s="605"/>
      <c r="BC47" s="605"/>
      <c r="BD47" s="605"/>
      <c r="BE47" s="689"/>
      <c r="BF47" s="689"/>
      <c r="BG47" s="689"/>
      <c r="BH47" s="689"/>
      <c r="BI47" s="689"/>
      <c r="BJ47" s="689"/>
      <c r="BK47" s="653"/>
      <c r="BL47" s="653"/>
      <c r="BM47" s="653"/>
      <c r="BN47" s="653"/>
      <c r="BO47" s="653"/>
      <c r="BP47" s="653"/>
      <c r="BQ47" s="24"/>
      <c r="BR47" s="24"/>
      <c r="BS47" s="24"/>
      <c r="BU47" s="174"/>
      <c r="BV47" s="645"/>
    </row>
    <row r="48" spans="1:74" s="1" customFormat="1" ht="20.100000000000001" customHeight="1">
      <c r="A48" s="685"/>
      <c r="B48" s="685"/>
      <c r="C48" s="205"/>
      <c r="D48" s="205"/>
      <c r="E48" s="205"/>
      <c r="F48" s="690"/>
      <c r="G48" s="690"/>
      <c r="H48" s="690"/>
      <c r="I48" s="690"/>
      <c r="J48" s="690"/>
      <c r="K48" s="690"/>
      <c r="L48" s="690"/>
      <c r="M48" s="606"/>
      <c r="N48" s="606"/>
      <c r="O48" s="606"/>
      <c r="P48" s="606"/>
      <c r="Q48" s="606"/>
      <c r="R48" s="606"/>
      <c r="S48" s="606"/>
      <c r="T48" s="606"/>
      <c r="U48" s="606"/>
      <c r="V48" s="606"/>
      <c r="W48" s="606"/>
      <c r="X48" s="606"/>
      <c r="Y48" s="606"/>
      <c r="Z48" s="606"/>
      <c r="AA48" s="606"/>
      <c r="AB48" s="606"/>
      <c r="AC48" s="606"/>
      <c r="AD48" s="606"/>
      <c r="AE48" s="606"/>
      <c r="AF48" s="606"/>
      <c r="AG48" s="606"/>
      <c r="AH48" s="606"/>
      <c r="AI48" s="606"/>
      <c r="AJ48" s="606"/>
      <c r="AK48" s="606"/>
      <c r="AL48" s="606"/>
      <c r="AM48" s="606"/>
      <c r="AN48" s="606"/>
      <c r="AO48" s="606"/>
      <c r="AP48" s="606"/>
      <c r="AQ48" s="606"/>
      <c r="AR48" s="606"/>
      <c r="AS48" s="606"/>
      <c r="AT48" s="606"/>
      <c r="AU48" s="606"/>
      <c r="AV48" s="606"/>
      <c r="AW48" s="606"/>
      <c r="AX48" s="606"/>
      <c r="AY48" s="606"/>
      <c r="AZ48" s="606"/>
      <c r="BA48" s="606"/>
      <c r="BB48" s="606"/>
      <c r="BC48" s="606"/>
      <c r="BD48" s="606"/>
      <c r="BE48" s="606"/>
      <c r="BF48" s="606"/>
      <c r="BG48" s="606"/>
      <c r="BH48" s="606"/>
      <c r="BI48" s="606"/>
      <c r="BJ48" s="606"/>
      <c r="BK48" s="606"/>
      <c r="BL48" s="606"/>
      <c r="BM48" s="606"/>
      <c r="BN48" s="606"/>
      <c r="BO48" s="606"/>
      <c r="BP48" s="606"/>
      <c r="BQ48" s="24"/>
      <c r="BR48" s="24"/>
      <c r="BS48" s="24"/>
      <c r="BU48" s="174">
        <f>IF(AND(OR('様式（１）'!BQ11=TRUE,'様式（１）'!BR11=TRUE),(ROUNDDOWN(('様式（１）'!L51+'様式（１）'!AH51)*'様式（１）'!P17,0)&lt;&gt;'様式（１－２）'!BK47)),1,0)</f>
        <v>0</v>
      </c>
      <c r="BV48" s="571" t="str">
        <f>IF(BU48=1,"左の総事業費の額が、様式第２号ー１の総事業費に進捗率を乗じた額と一致してません","")</f>
        <v/>
      </c>
    </row>
    <row r="49" spans="1:82" s="1" customFormat="1" ht="20.100000000000001" customHeight="1">
      <c r="A49" s="685"/>
      <c r="B49" s="685"/>
      <c r="C49" s="205"/>
      <c r="D49" s="205"/>
      <c r="E49" s="205"/>
      <c r="F49" s="605"/>
      <c r="G49" s="606"/>
      <c r="H49" s="606"/>
      <c r="I49" s="606"/>
      <c r="J49" s="606"/>
      <c r="K49" s="606"/>
      <c r="L49" s="606"/>
      <c r="M49" s="605"/>
      <c r="N49" s="606"/>
      <c r="O49" s="606"/>
      <c r="P49" s="606"/>
      <c r="Q49" s="606"/>
      <c r="R49" s="606"/>
      <c r="S49" s="606"/>
      <c r="T49" s="605"/>
      <c r="U49" s="606"/>
      <c r="V49" s="606"/>
      <c r="W49" s="606"/>
      <c r="X49" s="606"/>
      <c r="Y49" s="606"/>
      <c r="Z49" s="605"/>
      <c r="AA49" s="606"/>
      <c r="AB49" s="606"/>
      <c r="AC49" s="606"/>
      <c r="AD49" s="606"/>
      <c r="AE49" s="606"/>
      <c r="AF49" s="605"/>
      <c r="AG49" s="606"/>
      <c r="AH49" s="606"/>
      <c r="AI49" s="606"/>
      <c r="AJ49" s="606"/>
      <c r="AK49" s="606"/>
      <c r="AL49" s="606"/>
      <c r="AM49" s="605"/>
      <c r="AN49" s="606"/>
      <c r="AO49" s="606"/>
      <c r="AP49" s="606"/>
      <c r="AQ49" s="606"/>
      <c r="AR49" s="606"/>
      <c r="AS49" s="605"/>
      <c r="AT49" s="606"/>
      <c r="AU49" s="606"/>
      <c r="AV49" s="606"/>
      <c r="AW49" s="606"/>
      <c r="AX49" s="606"/>
      <c r="AY49" s="605"/>
      <c r="AZ49" s="606"/>
      <c r="BA49" s="606"/>
      <c r="BB49" s="606"/>
      <c r="BC49" s="606"/>
      <c r="BD49" s="606"/>
      <c r="BE49" s="605"/>
      <c r="BF49" s="606"/>
      <c r="BG49" s="606"/>
      <c r="BH49" s="606"/>
      <c r="BI49" s="606"/>
      <c r="BJ49" s="606"/>
      <c r="BK49" s="607"/>
      <c r="BL49" s="606"/>
      <c r="BM49" s="606"/>
      <c r="BN49" s="606"/>
      <c r="BO49" s="606"/>
      <c r="BP49" s="606"/>
      <c r="BQ49" s="24"/>
      <c r="BR49" s="24"/>
      <c r="BS49" s="24"/>
      <c r="BU49" s="174"/>
      <c r="BV49" s="571"/>
    </row>
    <row r="50" spans="1:82" s="1" customFormat="1" ht="15" customHeight="1">
      <c r="A50" s="205"/>
      <c r="B50" s="205"/>
      <c r="C50" s="205"/>
      <c r="D50" s="205"/>
      <c r="E50" s="205"/>
      <c r="F50" s="205"/>
      <c r="G50" s="205"/>
      <c r="H50" s="205"/>
      <c r="I50" s="205"/>
      <c r="J50" s="205"/>
      <c r="K50" s="205"/>
      <c r="L50" s="205"/>
      <c r="M50" s="205"/>
      <c r="N50" s="205"/>
      <c r="O50" s="205"/>
      <c r="P50" s="205"/>
      <c r="Q50" s="205"/>
      <c r="R50" s="205"/>
      <c r="S50" s="205"/>
      <c r="T50" s="205"/>
      <c r="U50" s="205"/>
      <c r="V50" s="205"/>
      <c r="W50" s="688"/>
      <c r="X50" s="688"/>
      <c r="Y50" s="688"/>
      <c r="Z50" s="688"/>
      <c r="AA50" s="688"/>
      <c r="AB50" s="688"/>
      <c r="AC50" s="688"/>
      <c r="AD50" s="688"/>
      <c r="AE50" s="688"/>
      <c r="AF50" s="688"/>
      <c r="AG50" s="688"/>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688"/>
      <c r="BG50" s="688"/>
      <c r="BH50" s="688"/>
      <c r="BI50" s="688"/>
      <c r="BJ50" s="688"/>
      <c r="BK50" s="688"/>
      <c r="BL50" s="688"/>
      <c r="BM50" s="688"/>
      <c r="BN50" s="688"/>
      <c r="BO50" s="688"/>
      <c r="BP50" s="688"/>
      <c r="BQ50" s="52"/>
      <c r="BR50" s="52"/>
      <c r="BS50" s="52"/>
      <c r="BT50" s="2"/>
      <c r="BU50" s="100">
        <f>IF(OR(O50="",AW50=""),1,0)</f>
        <v>1</v>
      </c>
      <c r="BV50" s="115" t="str">
        <f>IF(BU50=1,"左の項目に入力漏れがあります","")</f>
        <v>左の項目に入力漏れがあります</v>
      </c>
      <c r="BW50" s="2"/>
      <c r="BX50" s="2"/>
      <c r="BY50" s="2"/>
      <c r="BZ50" s="2"/>
      <c r="CA50" s="2"/>
      <c r="CB50" s="2"/>
      <c r="CC50" s="2"/>
      <c r="CD50" s="2"/>
    </row>
    <row r="51" spans="1:82" s="1" customFormat="1" ht="30.75" customHeight="1">
      <c r="A51" s="205"/>
      <c r="B51" s="205"/>
      <c r="C51" s="205"/>
      <c r="D51" s="205"/>
      <c r="E51" s="205"/>
      <c r="F51" s="205"/>
      <c r="G51" s="205"/>
      <c r="H51" s="205"/>
      <c r="I51" s="205"/>
      <c r="J51" s="205"/>
      <c r="K51" s="205"/>
      <c r="L51" s="205"/>
      <c r="M51" s="205"/>
      <c r="N51" s="205"/>
      <c r="O51" s="205"/>
      <c r="P51" s="205"/>
      <c r="Q51" s="205"/>
      <c r="R51" s="205"/>
      <c r="S51" s="205"/>
      <c r="T51" s="205"/>
      <c r="U51" s="205"/>
      <c r="V51" s="205"/>
      <c r="W51" s="688"/>
      <c r="X51" s="688"/>
      <c r="Y51" s="688"/>
      <c r="Z51" s="688"/>
      <c r="AA51" s="688"/>
      <c r="AB51" s="688"/>
      <c r="AC51" s="688"/>
      <c r="AD51" s="688"/>
      <c r="AE51" s="688"/>
      <c r="AF51" s="688"/>
      <c r="AG51" s="688"/>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688"/>
      <c r="BG51" s="688"/>
      <c r="BH51" s="688"/>
      <c r="BI51" s="688"/>
      <c r="BJ51" s="688"/>
      <c r="BK51" s="688"/>
      <c r="BL51" s="688"/>
      <c r="BM51" s="688"/>
      <c r="BN51" s="688"/>
      <c r="BO51" s="688"/>
      <c r="BP51" s="688"/>
      <c r="BQ51" s="52"/>
      <c r="BR51" s="52"/>
      <c r="BS51" s="52"/>
      <c r="BT51" s="2"/>
      <c r="BU51" s="100">
        <f>IF(OR(AND(O50="補正",W50=""),AND(AW50="補正",BF50="")),1,0)</f>
        <v>0</v>
      </c>
      <c r="BV51" s="115" t="str">
        <f>IF(BU51=1,"補正の月数を入力してください","")</f>
        <v/>
      </c>
      <c r="BW51" s="2"/>
      <c r="BX51" s="2"/>
      <c r="BY51" s="2"/>
      <c r="BZ51" s="2"/>
      <c r="CA51" s="2"/>
      <c r="CB51" s="2"/>
      <c r="CC51" s="2"/>
      <c r="CD51" s="2"/>
    </row>
  </sheetData>
  <mergeCells count="222">
    <mergeCell ref="C6:F8"/>
    <mergeCell ref="G6:I6"/>
    <mergeCell ref="J6:L6"/>
    <mergeCell ref="M6:O6"/>
    <mergeCell ref="P6:R6"/>
    <mergeCell ref="S6:U6"/>
    <mergeCell ref="BD2:BS3"/>
    <mergeCell ref="A3:G3"/>
    <mergeCell ref="H3:V3"/>
    <mergeCell ref="W3:AC3"/>
    <mergeCell ref="AD3:AW3"/>
    <mergeCell ref="A5:B12"/>
    <mergeCell ref="C5:F5"/>
    <mergeCell ref="G5:I5"/>
    <mergeCell ref="J5:L5"/>
    <mergeCell ref="M5:O5"/>
    <mergeCell ref="AZ5:BB5"/>
    <mergeCell ref="BC5:BH5"/>
    <mergeCell ref="BI5:BS12"/>
    <mergeCell ref="AK6:AS6"/>
    <mergeCell ref="AT6:AV6"/>
    <mergeCell ref="AW6:AY6"/>
    <mergeCell ref="AZ6:BB6"/>
    <mergeCell ref="P5:R5"/>
    <mergeCell ref="AK5:AS5"/>
    <mergeCell ref="AT5:AV5"/>
    <mergeCell ref="AW5:AY5"/>
    <mergeCell ref="G7:I7"/>
    <mergeCell ref="J7:L7"/>
    <mergeCell ref="M7:O7"/>
    <mergeCell ref="P7:R7"/>
    <mergeCell ref="S7:U7"/>
    <mergeCell ref="V7:X7"/>
    <mergeCell ref="Y7:AA7"/>
    <mergeCell ref="AB7:AG7"/>
    <mergeCell ref="AK7:AS7"/>
    <mergeCell ref="AT7:AV7"/>
    <mergeCell ref="AW7:AY7"/>
    <mergeCell ref="Y6:AA6"/>
    <mergeCell ref="AB6:AG6"/>
    <mergeCell ref="S5:U5"/>
    <mergeCell ref="V5:X5"/>
    <mergeCell ref="Y5:AA5"/>
    <mergeCell ref="AB5:AG5"/>
    <mergeCell ref="AH5:AJ9"/>
    <mergeCell ref="V6:X6"/>
    <mergeCell ref="V9:X9"/>
    <mergeCell ref="AZ7:BB7"/>
    <mergeCell ref="BC7:BH7"/>
    <mergeCell ref="AB8:AG8"/>
    <mergeCell ref="AK8:BB8"/>
    <mergeCell ref="BC6:BH6"/>
    <mergeCell ref="AB9:AG9"/>
    <mergeCell ref="AK9:BB9"/>
    <mergeCell ref="BC8:BH8"/>
    <mergeCell ref="BC9:BH9"/>
    <mergeCell ref="AB10:AG10"/>
    <mergeCell ref="C9:F12"/>
    <mergeCell ref="G9:I9"/>
    <mergeCell ref="J9:L9"/>
    <mergeCell ref="M9:O9"/>
    <mergeCell ref="P9:R9"/>
    <mergeCell ref="S9:U9"/>
    <mergeCell ref="AB11:AG11"/>
    <mergeCell ref="Y9:AA9"/>
    <mergeCell ref="G10:AA12"/>
    <mergeCell ref="AH11:BH12"/>
    <mergeCell ref="AB12:AG12"/>
    <mergeCell ref="C14:K14"/>
    <mergeCell ref="L14:T14"/>
    <mergeCell ref="U14:AA14"/>
    <mergeCell ref="AB14:BS14"/>
    <mergeCell ref="C15:K15"/>
    <mergeCell ref="C16:K16"/>
    <mergeCell ref="U16:Y16"/>
    <mergeCell ref="Z16:AA16"/>
    <mergeCell ref="AQ16:AT16"/>
    <mergeCell ref="AY16:BD16"/>
    <mergeCell ref="AQ15:AT15"/>
    <mergeCell ref="AY15:BD15"/>
    <mergeCell ref="L15:T16"/>
    <mergeCell ref="U15:Y15"/>
    <mergeCell ref="Z15:AA15"/>
    <mergeCell ref="AB15:AO15"/>
    <mergeCell ref="AB16:AO16"/>
    <mergeCell ref="C17:K17"/>
    <mergeCell ref="L17:T17"/>
    <mergeCell ref="U17:Y17"/>
    <mergeCell ref="Z17:AA17"/>
    <mergeCell ref="C18:K18"/>
    <mergeCell ref="L18:T19"/>
    <mergeCell ref="U18:Y18"/>
    <mergeCell ref="Z18:AA18"/>
    <mergeCell ref="AQ18:AT18"/>
    <mergeCell ref="AF48:AL48"/>
    <mergeCell ref="AF46:AL46"/>
    <mergeCell ref="C48:E48"/>
    <mergeCell ref="F48:L48"/>
    <mergeCell ref="M48:S48"/>
    <mergeCell ref="T48:Y48"/>
    <mergeCell ref="Z48:AE48"/>
    <mergeCell ref="Z47:AE47"/>
    <mergeCell ref="AF47:AL47"/>
    <mergeCell ref="F47:L47"/>
    <mergeCell ref="M47:S47"/>
    <mergeCell ref="A50:N51"/>
    <mergeCell ref="O50:V51"/>
    <mergeCell ref="C49:E49"/>
    <mergeCell ref="F49:L49"/>
    <mergeCell ref="M49:S49"/>
    <mergeCell ref="T49:Y49"/>
    <mergeCell ref="Z49:AE49"/>
    <mergeCell ref="AF49:AL49"/>
    <mergeCell ref="AH50:AV51"/>
    <mergeCell ref="A44:B49"/>
    <mergeCell ref="C44:E45"/>
    <mergeCell ref="F44:L45"/>
    <mergeCell ref="M44:S45"/>
    <mergeCell ref="T44:BJ44"/>
    <mergeCell ref="T45:Y45"/>
    <mergeCell ref="Z45:AE45"/>
    <mergeCell ref="AF45:AL45"/>
    <mergeCell ref="T47:Y47"/>
    <mergeCell ref="W50:AG51"/>
    <mergeCell ref="BF50:BP51"/>
    <mergeCell ref="AM47:AR47"/>
    <mergeCell ref="AS47:AX47"/>
    <mergeCell ref="AY47:BD47"/>
    <mergeCell ref="BE47:BJ47"/>
    <mergeCell ref="U23:Y23"/>
    <mergeCell ref="C26:T26"/>
    <mergeCell ref="U26:Y26"/>
    <mergeCell ref="Z26:AA26"/>
    <mergeCell ref="C27:T27"/>
    <mergeCell ref="U27:Y27"/>
    <mergeCell ref="Z27:AA27"/>
    <mergeCell ref="AY18:BD18"/>
    <mergeCell ref="C19:K19"/>
    <mergeCell ref="U19:Y19"/>
    <mergeCell ref="Z19:AA19"/>
    <mergeCell ref="AQ19:AT19"/>
    <mergeCell ref="AY19:BD19"/>
    <mergeCell ref="V1:BS1"/>
    <mergeCell ref="Z23:AA23"/>
    <mergeCell ref="AD23:BR26"/>
    <mergeCell ref="C21:K21"/>
    <mergeCell ref="L21:T21"/>
    <mergeCell ref="U21:Y21"/>
    <mergeCell ref="Z21:AA21"/>
    <mergeCell ref="AQ29:AT29"/>
    <mergeCell ref="AY29:BD29"/>
    <mergeCell ref="C24:K24"/>
    <mergeCell ref="L24:T24"/>
    <mergeCell ref="C28:T28"/>
    <mergeCell ref="Z24:AA24"/>
    <mergeCell ref="U25:Y25"/>
    <mergeCell ref="Z25:AA25"/>
    <mergeCell ref="E29:H29"/>
    <mergeCell ref="I29:T29"/>
    <mergeCell ref="AN28:AP28"/>
    <mergeCell ref="C22:K22"/>
    <mergeCell ref="L22:T22"/>
    <mergeCell ref="U22:Y22"/>
    <mergeCell ref="Z22:AA22"/>
    <mergeCell ref="C23:K23"/>
    <mergeCell ref="L23:T23"/>
    <mergeCell ref="BU46:BU47"/>
    <mergeCell ref="BV46:BV47"/>
    <mergeCell ref="BE46:BJ46"/>
    <mergeCell ref="A33:BS42"/>
    <mergeCell ref="BK44:BP45"/>
    <mergeCell ref="F46:L46"/>
    <mergeCell ref="M46:S46"/>
    <mergeCell ref="T46:Y46"/>
    <mergeCell ref="Z46:AE46"/>
    <mergeCell ref="AM45:AR45"/>
    <mergeCell ref="AS45:AX45"/>
    <mergeCell ref="AY45:BD45"/>
    <mergeCell ref="BE45:BJ45"/>
    <mergeCell ref="BK47:BP47"/>
    <mergeCell ref="C46:E47"/>
    <mergeCell ref="AM46:AR46"/>
    <mergeCell ref="AS46:AX46"/>
    <mergeCell ref="AY46:BD46"/>
    <mergeCell ref="BK46:BP46"/>
    <mergeCell ref="A32:BS32"/>
    <mergeCell ref="A14:B30"/>
    <mergeCell ref="BU3:BU4"/>
    <mergeCell ref="BV3:BV4"/>
    <mergeCell ref="C20:K20"/>
    <mergeCell ref="L20:T20"/>
    <mergeCell ref="U20:Y20"/>
    <mergeCell ref="Z20:AA20"/>
    <mergeCell ref="AQ20:AT20"/>
    <mergeCell ref="AY20:BD20"/>
    <mergeCell ref="U24:Y24"/>
    <mergeCell ref="Z30:AA30"/>
    <mergeCell ref="U28:Y28"/>
    <mergeCell ref="Z28:AA28"/>
    <mergeCell ref="U29:Y29"/>
    <mergeCell ref="Z29:AA29"/>
    <mergeCell ref="C25:T25"/>
    <mergeCell ref="C30:T30"/>
    <mergeCell ref="U30:Y30"/>
    <mergeCell ref="BV15:BV16"/>
    <mergeCell ref="BU15:BU16"/>
    <mergeCell ref="BV18:BV19"/>
    <mergeCell ref="BU18:BU19"/>
    <mergeCell ref="AN30:AP30"/>
    <mergeCell ref="BU48:BU49"/>
    <mergeCell ref="BV48:BV49"/>
    <mergeCell ref="AW50:BE51"/>
    <mergeCell ref="AM49:AR49"/>
    <mergeCell ref="AS49:AX49"/>
    <mergeCell ref="AY49:BD49"/>
    <mergeCell ref="BE49:BJ49"/>
    <mergeCell ref="BK49:BP49"/>
    <mergeCell ref="AM48:AR48"/>
    <mergeCell ref="AS48:AX48"/>
    <mergeCell ref="AY48:BD48"/>
    <mergeCell ref="BE48:BJ48"/>
    <mergeCell ref="BK48:BP48"/>
  </mergeCells>
  <phoneticPr fontId="1"/>
  <conditionalFormatting sqref="V1">
    <cfRule type="containsText" dxfId="25" priority="1" operator="containsText" text="エラー">
      <formula>NOT(ISERROR(SEARCH("エラー",V1)))</formula>
    </cfRule>
  </conditionalFormatting>
  <conditionalFormatting sqref="W50:AG51">
    <cfRule type="expression" dxfId="24" priority="3">
      <formula>$O$50="当初"</formula>
    </cfRule>
  </conditionalFormatting>
  <conditionalFormatting sqref="AH5:BH12">
    <cfRule type="expression" dxfId="23" priority="4">
      <formula>$BT$7=0</formula>
    </cfRule>
  </conditionalFormatting>
  <conditionalFormatting sqref="BF50:BP51">
    <cfRule type="expression" dxfId="22" priority="2">
      <formula>$AW$50="当初"</formula>
    </cfRule>
  </conditionalFormatting>
  <dataValidations count="4">
    <dataValidation type="whole" allowBlank="1" showInputMessage="1" showErrorMessage="1" error="整数のみ入力してください" prompt="補正の場合、何月補正か月数のみ整数で入力してください" sqref="W50:AG51 BF50:BP51" xr:uid="{D9E1B298-4609-4E72-8550-8CD2E69F5C55}">
      <formula1>1</formula1>
      <formula2>12</formula2>
    </dataValidation>
    <dataValidation type="whole" operator="greaterThanOrEqual" allowBlank="1" showInputMessage="1" showErrorMessage="1" error="整数のみ入力してください" sqref="J6:AA7 J9:AA9 AB10:AG12 AT6:BB7" xr:uid="{E913D153-6965-46C0-9199-2A21147A0D50}">
      <formula1>0</formula1>
    </dataValidation>
    <dataValidation type="decimal" operator="greaterThanOrEqual" allowBlank="1" showInputMessage="1" showErrorMessage="1" error="数値のみ入力してください" sqref="U15:Y16 U18:Y19 U21:Y29" xr:uid="{5CC4E953-EA10-4CFD-8790-059ECB3D2CC6}">
      <formula1>0</formula1>
    </dataValidation>
    <dataValidation allowBlank="1" showInputMessage="1" showErrorMessage="1" prompt="最低基準は、定員の数値から自動計算しています。_x000a_各自治体の条例により、上記と異なる最低基準がある場合、（　）の定員数は手打ちでゼロにして、補足等で記載をお願いします。_x000a__x000a_例）乳児室・ほふく室とも3.3㎡としている場合、1.65㎡の（　）の人数を手打ちでゼロに変更し、乳児室・ほふく室とも3.3㎡としている旨を補足等の欄に記載。" sqref="AD23:BR26 AB14:BS14" xr:uid="{DF055445-8436-457E-8CC9-AEF6CD782958}"/>
  </dataValidations>
  <printOptions horizontalCentered="1" verticalCentered="1"/>
  <pageMargins left="0.59055118110236227" right="0.39370078740157483" top="0.39370078740157483" bottom="0.19685039370078741" header="0.51181102362204722" footer="0.51181102362204722"/>
  <pageSetup paperSize="9" scale="78"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3927869-AA29-4065-B2DF-6913C39629FC}">
          <x14:formula1>
            <xm:f>選択リスト!$S$2:$S$3</xm:f>
          </x14:formula1>
          <xm:sqref>L17:T17 L20:T23 AN28:AP28 AN30:AP30</xm:sqref>
        </x14:dataValidation>
        <x14:dataValidation type="list" allowBlank="1" showInputMessage="1" showErrorMessage="1" xr:uid="{E54C6C59-1736-458D-A6D2-C9A874EB9FBC}">
          <x14:formula1>
            <xm:f>選択リスト!$T$2:$T$3</xm:f>
          </x14:formula1>
          <xm:sqref>O50:V51 AW50:BE51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12C86-9666-4DDB-B648-7BCBCF4CC4A7}">
  <sheetPr>
    <pageSetUpPr fitToPage="1"/>
  </sheetPr>
  <dimension ref="A1:AG63"/>
  <sheetViews>
    <sheetView view="pageBreakPreview" topLeftCell="A48" zoomScale="115" zoomScaleNormal="100" zoomScaleSheetLayoutView="115" workbookViewId="0">
      <selection activeCell="B26" sqref="B26"/>
    </sheetView>
  </sheetViews>
  <sheetFormatPr defaultColWidth="8" defaultRowHeight="12"/>
  <cols>
    <col min="1" max="1" width="9" style="126" customWidth="1"/>
    <col min="2" max="9" width="8" style="126"/>
    <col min="10" max="10" width="24.09765625" style="126" customWidth="1"/>
    <col min="11" max="16384" width="8" style="126"/>
  </cols>
  <sheetData>
    <row r="1" spans="1:2">
      <c r="A1" s="125" t="s">
        <v>381</v>
      </c>
      <c r="B1" s="125"/>
    </row>
    <row r="2" spans="1:2" ht="5.0999999999999996" customHeight="1"/>
    <row r="3" spans="1:2" ht="5.0999999999999996" customHeight="1"/>
    <row r="4" spans="1:2" s="168" customFormat="1">
      <c r="A4" s="169" t="s">
        <v>399</v>
      </c>
    </row>
    <row r="5" spans="1:2">
      <c r="A5" s="126" t="s">
        <v>298</v>
      </c>
    </row>
    <row r="6" spans="1:2">
      <c r="A6" s="126" t="s">
        <v>299</v>
      </c>
    </row>
    <row r="7" spans="1:2">
      <c r="A7" s="126" t="s">
        <v>300</v>
      </c>
    </row>
    <row r="8" spans="1:2">
      <c r="A8" s="126" t="s">
        <v>301</v>
      </c>
    </row>
    <row r="9" spans="1:2">
      <c r="A9" s="126" t="s">
        <v>382</v>
      </c>
    </row>
    <row r="10" spans="1:2">
      <c r="A10" s="126" t="s">
        <v>384</v>
      </c>
    </row>
    <row r="11" spans="1:2">
      <c r="A11" s="126" t="s">
        <v>383</v>
      </c>
    </row>
    <row r="12" spans="1:2">
      <c r="A12" s="126" t="s">
        <v>385</v>
      </c>
    </row>
    <row r="13" spans="1:2" s="168" customFormat="1">
      <c r="A13" s="168" t="s">
        <v>400</v>
      </c>
    </row>
    <row r="14" spans="1:2" s="168" customFormat="1">
      <c r="A14" s="168" t="s">
        <v>394</v>
      </c>
    </row>
    <row r="15" spans="1:2">
      <c r="A15" s="126" t="s">
        <v>402</v>
      </c>
    </row>
    <row r="16" spans="1:2">
      <c r="A16" s="126" t="s">
        <v>403</v>
      </c>
    </row>
    <row r="17" spans="1:31" ht="5.0999999999999996" customHeight="1"/>
    <row r="18" spans="1:31" ht="11.25" customHeight="1">
      <c r="A18" s="126" t="s">
        <v>302</v>
      </c>
    </row>
    <row r="19" spans="1:31" ht="11.25" customHeight="1">
      <c r="A19" s="126" t="s">
        <v>303</v>
      </c>
    </row>
    <row r="20" spans="1:31" ht="11.4" customHeight="1">
      <c r="A20" s="126" t="s">
        <v>304</v>
      </c>
    </row>
    <row r="21" spans="1:31" s="168" customFormat="1" ht="6.6" customHeight="1">
      <c r="A21" s="170" t="s">
        <v>401</v>
      </c>
      <c r="B21" s="170"/>
      <c r="C21" s="170"/>
      <c r="D21" s="170"/>
      <c r="E21" s="170"/>
      <c r="F21" s="170"/>
      <c r="G21" s="170"/>
      <c r="H21" s="170"/>
      <c r="I21" s="170"/>
    </row>
    <row r="22" spans="1:31" s="168" customFormat="1" ht="10.8" hidden="1" customHeight="1">
      <c r="A22" s="170" t="s">
        <v>401</v>
      </c>
      <c r="B22" s="170"/>
      <c r="C22" s="170"/>
      <c r="D22" s="170"/>
      <c r="E22" s="170"/>
      <c r="F22" s="170"/>
      <c r="G22" s="170"/>
      <c r="H22" s="170"/>
      <c r="I22" s="170"/>
    </row>
    <row r="23" spans="1:31">
      <c r="A23" s="126" t="s">
        <v>305</v>
      </c>
    </row>
    <row r="24" spans="1:31">
      <c r="A24" s="126" t="s">
        <v>306</v>
      </c>
    </row>
    <row r="25" spans="1:31">
      <c r="A25" s="126" t="s">
        <v>307</v>
      </c>
    </row>
    <row r="26" spans="1:31">
      <c r="A26" s="126" t="s">
        <v>308</v>
      </c>
    </row>
    <row r="27" spans="1:31" s="168" customFormat="1">
      <c r="A27" s="168" t="s">
        <v>404</v>
      </c>
    </row>
    <row r="28" spans="1:31" ht="5.0999999999999996" customHeight="1">
      <c r="A28" s="126" t="s">
        <v>309</v>
      </c>
    </row>
    <row r="29" spans="1:31">
      <c r="A29" s="126" t="s">
        <v>310</v>
      </c>
    </row>
    <row r="30" spans="1:31">
      <c r="A30" s="826" t="s">
        <v>139</v>
      </c>
      <c r="B30" s="826"/>
      <c r="C30" s="826"/>
      <c r="D30" s="823" t="s">
        <v>311</v>
      </c>
      <c r="E30" s="824"/>
      <c r="F30" s="824"/>
      <c r="G30" s="824"/>
      <c r="H30" s="824"/>
      <c r="I30" s="824"/>
      <c r="J30" s="825"/>
      <c r="K30" s="127"/>
      <c r="L30" s="127"/>
      <c r="M30" s="128"/>
      <c r="N30" s="129"/>
      <c r="O30" s="815"/>
      <c r="P30" s="815"/>
      <c r="Q30" s="815"/>
      <c r="R30" s="815"/>
      <c r="S30" s="815"/>
      <c r="T30" s="815"/>
      <c r="U30" s="815"/>
      <c r="V30" s="815"/>
      <c r="W30" s="815"/>
      <c r="X30" s="815"/>
      <c r="Y30" s="815"/>
      <c r="Z30" s="815"/>
      <c r="AA30" s="815"/>
      <c r="AB30" s="815"/>
      <c r="AC30" s="815"/>
      <c r="AD30" s="815"/>
      <c r="AE30" s="815"/>
    </row>
    <row r="31" spans="1:31">
      <c r="A31" s="826" t="s">
        <v>312</v>
      </c>
      <c r="B31" s="826"/>
      <c r="C31" s="826"/>
      <c r="D31" s="827" t="s">
        <v>313</v>
      </c>
      <c r="E31" s="828"/>
      <c r="F31" s="828"/>
      <c r="G31" s="828"/>
      <c r="H31" s="828"/>
      <c r="I31" s="828"/>
      <c r="J31" s="829"/>
      <c r="K31" s="127"/>
      <c r="L31" s="127"/>
      <c r="M31" s="128"/>
      <c r="N31" s="129"/>
      <c r="O31" s="815"/>
      <c r="P31" s="815"/>
      <c r="Q31" s="815"/>
      <c r="R31" s="816"/>
      <c r="S31" s="816"/>
      <c r="T31" s="816"/>
      <c r="U31" s="816"/>
      <c r="V31" s="816"/>
      <c r="W31" s="816"/>
      <c r="X31" s="816"/>
      <c r="Y31" s="816"/>
      <c r="Z31" s="816"/>
      <c r="AA31" s="816"/>
      <c r="AB31" s="816"/>
      <c r="AC31" s="816"/>
      <c r="AD31" s="816"/>
      <c r="AE31" s="816"/>
    </row>
    <row r="32" spans="1:31">
      <c r="A32" s="826" t="s">
        <v>314</v>
      </c>
      <c r="B32" s="826"/>
      <c r="C32" s="826"/>
      <c r="D32" s="827" t="s">
        <v>315</v>
      </c>
      <c r="E32" s="828"/>
      <c r="F32" s="828"/>
      <c r="G32" s="828"/>
      <c r="H32" s="828"/>
      <c r="I32" s="828"/>
      <c r="J32" s="829"/>
      <c r="K32" s="127"/>
      <c r="L32" s="127"/>
      <c r="M32" s="128"/>
      <c r="N32" s="129"/>
      <c r="O32" s="815"/>
      <c r="P32" s="815"/>
      <c r="Q32" s="815"/>
      <c r="R32" s="816"/>
      <c r="S32" s="816"/>
      <c r="T32" s="816"/>
      <c r="U32" s="816"/>
      <c r="V32" s="816"/>
      <c r="W32" s="816"/>
      <c r="X32" s="816"/>
      <c r="Y32" s="816"/>
      <c r="Z32" s="816"/>
      <c r="AA32" s="816"/>
      <c r="AB32" s="816"/>
      <c r="AC32" s="816"/>
      <c r="AD32" s="816"/>
      <c r="AE32" s="816"/>
    </row>
    <row r="33" spans="1:33" s="133" customFormat="1" ht="12" customHeight="1">
      <c r="A33" s="826" t="s">
        <v>316</v>
      </c>
      <c r="B33" s="826"/>
      <c r="C33" s="826"/>
      <c r="D33" s="820" t="s">
        <v>317</v>
      </c>
      <c r="E33" s="821"/>
      <c r="F33" s="821"/>
      <c r="G33" s="821"/>
      <c r="H33" s="821"/>
      <c r="I33" s="821"/>
      <c r="J33" s="822"/>
      <c r="K33" s="130"/>
      <c r="L33" s="130"/>
      <c r="M33" s="131"/>
      <c r="N33" s="132"/>
      <c r="O33" s="830"/>
      <c r="P33" s="830"/>
      <c r="Q33" s="830"/>
      <c r="R33" s="831"/>
      <c r="S33" s="831"/>
      <c r="T33" s="831"/>
      <c r="U33" s="831"/>
      <c r="V33" s="831"/>
      <c r="W33" s="831"/>
      <c r="X33" s="831"/>
      <c r="Y33" s="831"/>
      <c r="Z33" s="831"/>
      <c r="AA33" s="831"/>
      <c r="AB33" s="831"/>
      <c r="AC33" s="831"/>
      <c r="AD33" s="831"/>
      <c r="AE33" s="831"/>
    </row>
    <row r="34" spans="1:33" s="133" customFormat="1" ht="12" customHeight="1">
      <c r="A34" s="826" t="s">
        <v>318</v>
      </c>
      <c r="B34" s="826"/>
      <c r="C34" s="826"/>
      <c r="D34" s="820" t="s">
        <v>319</v>
      </c>
      <c r="E34" s="821"/>
      <c r="F34" s="821"/>
      <c r="G34" s="821"/>
      <c r="H34" s="821"/>
      <c r="I34" s="821"/>
      <c r="J34" s="822"/>
      <c r="K34" s="130"/>
      <c r="L34" s="130"/>
      <c r="M34" s="131"/>
      <c r="N34" s="132"/>
      <c r="O34" s="830"/>
      <c r="P34" s="830"/>
      <c r="Q34" s="830"/>
      <c r="R34" s="831"/>
      <c r="S34" s="831"/>
      <c r="T34" s="831"/>
      <c r="U34" s="831"/>
      <c r="V34" s="831"/>
      <c r="W34" s="831"/>
      <c r="X34" s="831"/>
      <c r="Y34" s="831"/>
      <c r="Z34" s="831"/>
      <c r="AA34" s="831"/>
      <c r="AB34" s="831"/>
      <c r="AC34" s="831"/>
      <c r="AD34" s="831"/>
      <c r="AE34" s="831"/>
    </row>
    <row r="35" spans="1:33" ht="12" customHeight="1">
      <c r="A35" s="823" t="s">
        <v>320</v>
      </c>
      <c r="B35" s="824"/>
      <c r="C35" s="825"/>
      <c r="D35" s="820" t="s">
        <v>321</v>
      </c>
      <c r="E35" s="821"/>
      <c r="F35" s="821"/>
      <c r="G35" s="821"/>
      <c r="H35" s="821"/>
      <c r="I35" s="821"/>
      <c r="J35" s="822"/>
      <c r="K35" s="130"/>
      <c r="L35" s="130"/>
      <c r="M35" s="131"/>
      <c r="O35" s="815"/>
      <c r="P35" s="815"/>
      <c r="Q35" s="815"/>
      <c r="R35" s="816"/>
      <c r="S35" s="816"/>
      <c r="T35" s="816"/>
      <c r="U35" s="816"/>
      <c r="V35" s="816"/>
      <c r="W35" s="816"/>
      <c r="X35" s="816"/>
      <c r="Y35" s="816"/>
      <c r="Z35" s="816"/>
      <c r="AA35" s="816"/>
      <c r="AB35" s="816"/>
      <c r="AC35" s="816"/>
      <c r="AD35" s="816"/>
      <c r="AE35" s="816"/>
    </row>
    <row r="36" spans="1:33" ht="12" customHeight="1">
      <c r="A36" s="823" t="s">
        <v>227</v>
      </c>
      <c r="B36" s="824"/>
      <c r="C36" s="825"/>
      <c r="D36" s="820" t="s">
        <v>322</v>
      </c>
      <c r="E36" s="821"/>
      <c r="F36" s="821"/>
      <c r="G36" s="821"/>
      <c r="H36" s="821"/>
      <c r="I36" s="821"/>
      <c r="J36" s="822"/>
      <c r="K36" s="130"/>
      <c r="L36" s="130"/>
      <c r="M36" s="131"/>
      <c r="O36" s="134"/>
      <c r="P36" s="134"/>
      <c r="Q36" s="134"/>
      <c r="R36" s="135"/>
      <c r="S36" s="135"/>
      <c r="T36" s="135"/>
      <c r="U36" s="135"/>
      <c r="V36" s="135"/>
      <c r="W36" s="135"/>
      <c r="X36" s="135"/>
      <c r="Y36" s="135"/>
      <c r="Z36" s="135"/>
      <c r="AA36" s="135"/>
      <c r="AB36" s="135"/>
      <c r="AC36" s="135"/>
      <c r="AD36" s="135"/>
      <c r="AE36" s="135"/>
    </row>
    <row r="37" spans="1:33" ht="12" customHeight="1">
      <c r="A37" s="826" t="s">
        <v>312</v>
      </c>
      <c r="B37" s="826"/>
      <c r="C37" s="826"/>
      <c r="D37" s="827" t="s">
        <v>313</v>
      </c>
      <c r="E37" s="828"/>
      <c r="F37" s="828"/>
      <c r="G37" s="828"/>
      <c r="H37" s="828"/>
      <c r="I37" s="828"/>
      <c r="J37" s="829"/>
      <c r="K37" s="130"/>
      <c r="L37" s="130"/>
      <c r="M37" s="131"/>
      <c r="O37" s="134"/>
      <c r="P37" s="134"/>
      <c r="Q37" s="134"/>
      <c r="R37" s="135"/>
      <c r="S37" s="135"/>
      <c r="T37" s="135"/>
      <c r="U37" s="135"/>
      <c r="V37" s="135"/>
      <c r="W37" s="135"/>
      <c r="X37" s="135"/>
      <c r="Y37" s="135"/>
      <c r="Z37" s="135"/>
      <c r="AA37" s="135"/>
      <c r="AB37" s="135"/>
      <c r="AC37" s="135"/>
      <c r="AD37" s="135"/>
      <c r="AE37" s="135"/>
    </row>
    <row r="38" spans="1:33" ht="12" customHeight="1">
      <c r="A38" s="817" t="s">
        <v>323</v>
      </c>
      <c r="B38" s="818"/>
      <c r="C38" s="819"/>
      <c r="D38" s="820" t="s">
        <v>324</v>
      </c>
      <c r="E38" s="821"/>
      <c r="F38" s="821"/>
      <c r="G38" s="821"/>
      <c r="H38" s="821"/>
      <c r="I38" s="821"/>
      <c r="J38" s="822"/>
      <c r="K38" s="130"/>
      <c r="L38" s="130"/>
      <c r="M38" s="131"/>
      <c r="O38" s="134"/>
      <c r="P38" s="134"/>
      <c r="Q38" s="134"/>
      <c r="R38" s="135"/>
      <c r="S38" s="135"/>
      <c r="T38" s="135"/>
      <c r="U38" s="135"/>
      <c r="V38" s="135"/>
      <c r="W38" s="135"/>
      <c r="X38" s="135"/>
      <c r="Y38" s="135"/>
      <c r="Z38" s="135"/>
      <c r="AA38" s="135"/>
      <c r="AB38" s="135"/>
      <c r="AC38" s="135"/>
      <c r="AD38" s="135"/>
      <c r="AE38" s="135"/>
    </row>
    <row r="39" spans="1:33" ht="12" customHeight="1">
      <c r="A39" s="817" t="s">
        <v>325</v>
      </c>
      <c r="B39" s="818"/>
      <c r="C39" s="819"/>
      <c r="D39" s="820" t="s">
        <v>326</v>
      </c>
      <c r="E39" s="821"/>
      <c r="F39" s="821"/>
      <c r="G39" s="821"/>
      <c r="H39" s="821"/>
      <c r="I39" s="821"/>
      <c r="J39" s="822"/>
      <c r="K39" s="130"/>
      <c r="L39" s="130"/>
      <c r="M39" s="131"/>
      <c r="O39" s="134"/>
      <c r="P39" s="134"/>
      <c r="Q39" s="134"/>
      <c r="R39" s="135"/>
      <c r="S39" s="135"/>
      <c r="T39" s="135"/>
      <c r="U39" s="135"/>
      <c r="V39" s="135"/>
      <c r="W39" s="135"/>
      <c r="X39" s="135"/>
      <c r="Y39" s="135"/>
      <c r="Z39" s="135"/>
      <c r="AA39" s="135"/>
      <c r="AB39" s="135"/>
      <c r="AC39" s="135"/>
      <c r="AD39" s="135"/>
      <c r="AE39" s="135"/>
    </row>
    <row r="40" spans="1:33" ht="12" customHeight="1">
      <c r="A40" s="817" t="s">
        <v>327</v>
      </c>
      <c r="B40" s="818"/>
      <c r="C40" s="819"/>
      <c r="D40" s="820" t="s">
        <v>328</v>
      </c>
      <c r="E40" s="821"/>
      <c r="F40" s="821"/>
      <c r="G40" s="821"/>
      <c r="H40" s="821"/>
      <c r="I40" s="821"/>
      <c r="J40" s="822"/>
      <c r="K40" s="130"/>
      <c r="L40" s="130"/>
      <c r="M40" s="131"/>
      <c r="O40" s="134"/>
      <c r="P40" s="134"/>
      <c r="Q40" s="134"/>
      <c r="R40" s="135"/>
      <c r="S40" s="135"/>
      <c r="T40" s="135"/>
      <c r="U40" s="135"/>
      <c r="V40" s="135"/>
      <c r="W40" s="135"/>
      <c r="X40" s="135"/>
      <c r="Y40" s="135"/>
      <c r="Z40" s="135"/>
      <c r="AA40" s="135"/>
      <c r="AB40" s="135"/>
      <c r="AC40" s="135"/>
      <c r="AD40" s="135"/>
      <c r="AE40" s="135"/>
    </row>
    <row r="41" spans="1:33" ht="12" customHeight="1">
      <c r="A41" s="817" t="s">
        <v>159</v>
      </c>
      <c r="B41" s="818"/>
      <c r="C41" s="819"/>
      <c r="D41" s="820" t="s">
        <v>329</v>
      </c>
      <c r="E41" s="821"/>
      <c r="F41" s="821"/>
      <c r="G41" s="821"/>
      <c r="H41" s="821"/>
      <c r="I41" s="821"/>
      <c r="J41" s="822"/>
      <c r="K41" s="130"/>
      <c r="L41" s="130"/>
      <c r="M41" s="131"/>
      <c r="O41" s="815"/>
      <c r="P41" s="815"/>
      <c r="Q41" s="815"/>
      <c r="R41" s="816"/>
      <c r="S41" s="816"/>
      <c r="T41" s="816"/>
      <c r="U41" s="816"/>
      <c r="V41" s="816"/>
      <c r="W41" s="816"/>
      <c r="X41" s="816"/>
      <c r="Y41" s="816"/>
      <c r="Z41" s="816"/>
      <c r="AA41" s="816"/>
      <c r="AB41" s="816"/>
      <c r="AC41" s="816"/>
      <c r="AD41" s="816"/>
      <c r="AE41" s="816"/>
    </row>
    <row r="42" spans="1:33" ht="5.0999999999999996" customHeight="1">
      <c r="Q42" s="815"/>
      <c r="R42" s="815"/>
      <c r="S42" s="815"/>
      <c r="T42" s="816"/>
      <c r="U42" s="816"/>
      <c r="V42" s="816"/>
      <c r="W42" s="816"/>
      <c r="X42" s="816"/>
      <c r="Y42" s="816"/>
      <c r="Z42" s="816"/>
      <c r="AA42" s="816"/>
      <c r="AB42" s="816"/>
      <c r="AC42" s="816"/>
      <c r="AD42" s="816"/>
      <c r="AE42" s="816"/>
      <c r="AF42" s="816"/>
      <c r="AG42" s="816"/>
    </row>
    <row r="43" spans="1:33" ht="5.0999999999999996" customHeight="1"/>
    <row r="44" spans="1:33" ht="5.0999999999999996" customHeight="1"/>
    <row r="45" spans="1:33">
      <c r="A45" s="136" t="s">
        <v>387</v>
      </c>
    </row>
    <row r="46" spans="1:33">
      <c r="A46" s="137" t="s">
        <v>388</v>
      </c>
    </row>
    <row r="47" spans="1:33">
      <c r="A47" s="137" t="s">
        <v>389</v>
      </c>
    </row>
    <row r="48" spans="1:33">
      <c r="A48" s="137" t="s">
        <v>128</v>
      </c>
      <c r="B48" s="150"/>
      <c r="C48" s="150"/>
      <c r="D48" s="150"/>
      <c r="E48" s="150"/>
      <c r="F48" s="150"/>
      <c r="G48" s="150"/>
      <c r="H48" s="150"/>
    </row>
    <row r="49" spans="1:10" ht="5.0999999999999996" customHeight="1">
      <c r="A49" s="137"/>
    </row>
    <row r="50" spans="1:10">
      <c r="A50" s="137" t="s">
        <v>330</v>
      </c>
    </row>
    <row r="51" spans="1:10">
      <c r="A51" s="137" t="s">
        <v>331</v>
      </c>
    </row>
    <row r="52" spans="1:10">
      <c r="A52" s="137" t="s">
        <v>332</v>
      </c>
    </row>
    <row r="53" spans="1:10" s="133" customFormat="1" ht="5.0999999999999996" customHeight="1">
      <c r="A53" s="137"/>
      <c r="B53" s="126"/>
      <c r="C53" s="126"/>
      <c r="D53" s="126"/>
      <c r="E53" s="126"/>
      <c r="F53" s="126"/>
      <c r="G53" s="126"/>
      <c r="H53" s="126"/>
      <c r="I53" s="126"/>
      <c r="J53" s="126"/>
    </row>
    <row r="54" spans="1:10">
      <c r="A54" s="137" t="s">
        <v>333</v>
      </c>
    </row>
    <row r="55" spans="1:10">
      <c r="A55" s="137" t="s">
        <v>334</v>
      </c>
    </row>
    <row r="56" spans="1:10">
      <c r="A56" s="137" t="s">
        <v>335</v>
      </c>
    </row>
    <row r="57" spans="1:10">
      <c r="A57" s="137" t="s">
        <v>336</v>
      </c>
    </row>
    <row r="58" spans="1:10">
      <c r="A58" s="137" t="s">
        <v>337</v>
      </c>
    </row>
    <row r="59" spans="1:10">
      <c r="A59" s="137" t="s">
        <v>338</v>
      </c>
    </row>
    <row r="60" spans="1:10">
      <c r="A60" s="137" t="s">
        <v>339</v>
      </c>
    </row>
    <row r="61" spans="1:10" ht="12" customHeight="1">
      <c r="A61" s="171" t="s">
        <v>393</v>
      </c>
      <c r="B61" s="168"/>
      <c r="C61" s="168"/>
      <c r="D61" s="168"/>
      <c r="E61" s="168"/>
      <c r="F61" s="168"/>
      <c r="G61" s="168"/>
      <c r="H61" s="168"/>
      <c r="I61" s="168"/>
    </row>
    <row r="62" spans="1:10">
      <c r="A62" s="168" t="s">
        <v>396</v>
      </c>
      <c r="B62" s="168"/>
      <c r="C62" s="168"/>
      <c r="D62" s="168"/>
      <c r="E62" s="168"/>
      <c r="F62" s="168"/>
      <c r="G62" s="168"/>
      <c r="H62" s="168"/>
      <c r="I62" s="168"/>
    </row>
    <row r="63" spans="1:10" s="168" customFormat="1">
      <c r="A63" s="168" t="s">
        <v>395</v>
      </c>
    </row>
  </sheetData>
  <mergeCells count="40">
    <mergeCell ref="A30:C30"/>
    <mergeCell ref="D30:J30"/>
    <mergeCell ref="O30:Q30"/>
    <mergeCell ref="R30:AE30"/>
    <mergeCell ref="A31:C31"/>
    <mergeCell ref="D31:J31"/>
    <mergeCell ref="O31:Q31"/>
    <mergeCell ref="R31:AE31"/>
    <mergeCell ref="A32:C32"/>
    <mergeCell ref="D32:J32"/>
    <mergeCell ref="O32:Q32"/>
    <mergeCell ref="R32:AE32"/>
    <mergeCell ref="A33:C33"/>
    <mergeCell ref="D33:J33"/>
    <mergeCell ref="O33:Q33"/>
    <mergeCell ref="R33:AE33"/>
    <mergeCell ref="A34:C34"/>
    <mergeCell ref="D34:J34"/>
    <mergeCell ref="O34:Q34"/>
    <mergeCell ref="R34:AE34"/>
    <mergeCell ref="A35:C35"/>
    <mergeCell ref="D35:J35"/>
    <mergeCell ref="O35:Q35"/>
    <mergeCell ref="R35:AE35"/>
    <mergeCell ref="A36:C36"/>
    <mergeCell ref="D36:J36"/>
    <mergeCell ref="A37:C37"/>
    <mergeCell ref="D37:J37"/>
    <mergeCell ref="A38:C38"/>
    <mergeCell ref="D38:J38"/>
    <mergeCell ref="O41:Q41"/>
    <mergeCell ref="R41:AE41"/>
    <mergeCell ref="Q42:S42"/>
    <mergeCell ref="T42:AG42"/>
    <mergeCell ref="A39:C39"/>
    <mergeCell ref="D39:J39"/>
    <mergeCell ref="A40:C40"/>
    <mergeCell ref="D40:J40"/>
    <mergeCell ref="A41:C41"/>
    <mergeCell ref="D41:J41"/>
  </mergeCells>
  <phoneticPr fontId="1"/>
  <printOptions horizontalCentered="1" verticalCentered="1"/>
  <pageMargins left="0.59055118110236227" right="0.39370078740157483" top="0.39370078740157483" bottom="0.19685039370078741" header="0.51181102362204722" footer="0.51181102362204722"/>
  <pageSetup paperSize="9" scale="88" orientation="portrait" r:id="rId1"/>
  <headerFooter alignWithMargins="0"/>
  <colBreaks count="1" manualBreakCount="1">
    <brk id="10" max="67"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4D8FB-0335-494D-B751-A119DD09219B}">
  <sheetPr>
    <pageSetUpPr fitToPage="1"/>
  </sheetPr>
  <dimension ref="A1:DC61"/>
  <sheetViews>
    <sheetView showGridLines="0" view="pageBreakPreview" zoomScaleNormal="100" zoomScaleSheetLayoutView="100" workbookViewId="0">
      <selection activeCell="A2" sqref="A2:BO3"/>
    </sheetView>
  </sheetViews>
  <sheetFormatPr defaultColWidth="1.69921875" defaultRowHeight="10.8"/>
  <cols>
    <col min="1" max="1" width="9" style="1" customWidth="1"/>
    <col min="2" max="66" width="1.69921875" style="1"/>
    <col min="67" max="67" width="2.09765625" style="1" customWidth="1"/>
    <col min="68" max="68" width="4.59765625" style="1" customWidth="1"/>
    <col min="69" max="70" width="5" style="1" customWidth="1"/>
    <col min="71" max="73" width="4.19921875" style="1" customWidth="1"/>
    <col min="74" max="74" width="8.59765625" style="1" customWidth="1"/>
    <col min="75" max="75" width="55.09765625" style="113" customWidth="1"/>
    <col min="76" max="76" width="8.59765625" style="86" customWidth="1"/>
    <col min="77" max="77" width="55.09765625" style="105" customWidth="1"/>
    <col min="78" max="16384" width="1.69921875" style="1"/>
  </cols>
  <sheetData>
    <row r="1" spans="1:77" ht="27.75" customHeight="1">
      <c r="A1" s="65"/>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X1" s="86" t="e">
        <f>SUM(BX6:BX51)</f>
        <v>#REF!</v>
      </c>
    </row>
    <row r="2" spans="1:77" ht="9.75" customHeight="1">
      <c r="A2" s="198" t="s">
        <v>392</v>
      </c>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row>
    <row r="3" spans="1:77" ht="6.75" customHeight="1">
      <c r="A3" s="199"/>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row>
    <row r="4" spans="1:77" ht="13.5" customHeight="1">
      <c r="A4" s="483" t="s">
        <v>350</v>
      </c>
      <c r="B4" s="483"/>
      <c r="C4" s="483"/>
      <c r="D4" s="483"/>
      <c r="E4" s="483"/>
      <c r="F4" s="483"/>
      <c r="G4" s="483"/>
      <c r="H4" s="483"/>
      <c r="I4" s="483"/>
      <c r="J4" s="483"/>
      <c r="K4" s="483"/>
      <c r="L4" s="483"/>
      <c r="M4" s="483"/>
      <c r="N4" s="483"/>
      <c r="O4" s="483"/>
      <c r="P4" s="483"/>
      <c r="Q4" s="483"/>
      <c r="R4" s="483"/>
      <c r="S4" s="483"/>
      <c r="T4" s="483"/>
      <c r="U4" s="483"/>
      <c r="V4" s="483"/>
      <c r="W4" s="483"/>
      <c r="X4" s="483"/>
      <c r="Y4" s="483"/>
      <c r="Z4" s="483"/>
      <c r="AA4" s="483"/>
      <c r="AB4" s="483"/>
      <c r="AC4" s="483"/>
      <c r="AE4" s="24"/>
      <c r="AF4" s="24"/>
      <c r="AG4" s="24"/>
      <c r="AH4" s="24"/>
      <c r="AI4" s="24"/>
      <c r="AJ4" s="24"/>
      <c r="AK4" s="24"/>
      <c r="AL4" s="24"/>
      <c r="AM4" s="24"/>
      <c r="AN4" s="24"/>
      <c r="AO4" s="24"/>
      <c r="AP4" s="24"/>
      <c r="AQ4" s="24"/>
      <c r="AR4" s="167"/>
      <c r="AS4" s="167"/>
      <c r="AT4" s="167"/>
      <c r="AU4" s="167"/>
      <c r="AV4" s="167"/>
      <c r="AW4" s="167"/>
      <c r="AX4" s="167"/>
      <c r="AY4" s="167"/>
      <c r="AZ4" s="167"/>
      <c r="BA4" s="167"/>
      <c r="BB4" s="167"/>
      <c r="BC4" s="167"/>
      <c r="BD4" s="167"/>
      <c r="BE4" s="167"/>
      <c r="BF4" s="167"/>
      <c r="BG4" s="167"/>
      <c r="BH4" s="167"/>
      <c r="BI4" s="167"/>
      <c r="BJ4" s="167"/>
      <c r="BK4" s="167"/>
      <c r="BL4" s="167"/>
      <c r="BM4" s="167"/>
      <c r="BN4" s="167"/>
      <c r="BO4" s="167"/>
      <c r="BV4" s="572" t="s">
        <v>283</v>
      </c>
      <c r="BW4" s="573" t="s">
        <v>284</v>
      </c>
      <c r="BX4" s="572" t="s">
        <v>277</v>
      </c>
      <c r="BY4" s="600" t="s">
        <v>278</v>
      </c>
    </row>
    <row r="5" spans="1:77" ht="13.5" customHeight="1" thickBot="1">
      <c r="A5" s="484"/>
      <c r="B5" s="484"/>
      <c r="C5" s="484"/>
      <c r="D5" s="484"/>
      <c r="E5" s="484"/>
      <c r="F5" s="484"/>
      <c r="G5" s="484"/>
      <c r="H5" s="484"/>
      <c r="I5" s="484"/>
      <c r="J5" s="484"/>
      <c r="K5" s="484"/>
      <c r="L5" s="484"/>
      <c r="M5" s="484"/>
      <c r="N5" s="484"/>
      <c r="O5" s="484"/>
      <c r="P5" s="484"/>
      <c r="Q5" s="484"/>
      <c r="R5" s="484"/>
      <c r="S5" s="484"/>
      <c r="T5" s="484"/>
      <c r="U5" s="484"/>
      <c r="V5" s="484"/>
      <c r="W5" s="484"/>
      <c r="X5" s="484"/>
      <c r="Y5" s="484"/>
      <c r="Z5" s="484"/>
      <c r="AA5" s="484"/>
      <c r="AB5" s="484"/>
      <c r="AC5" s="484"/>
      <c r="AE5" s="200"/>
      <c r="AF5" s="200"/>
      <c r="AG5" s="200"/>
      <c r="AH5" s="200"/>
      <c r="AI5" s="200"/>
      <c r="AJ5" s="201"/>
      <c r="AK5" s="201"/>
      <c r="AL5" s="201"/>
      <c r="AM5" s="201"/>
      <c r="AN5" s="201"/>
      <c r="AO5" s="201"/>
      <c r="AP5" s="201"/>
      <c r="AQ5" s="201"/>
      <c r="AR5" s="24"/>
      <c r="AS5" s="718"/>
      <c r="AT5" s="718"/>
      <c r="AU5" s="718"/>
      <c r="AV5" s="718"/>
      <c r="AW5" s="718"/>
      <c r="AX5" s="718"/>
      <c r="AY5" s="474"/>
      <c r="AZ5" s="474"/>
      <c r="BA5" s="474"/>
      <c r="BB5" s="474"/>
      <c r="BC5" s="474"/>
      <c r="BD5" s="474"/>
      <c r="BE5" s="474"/>
      <c r="BF5" s="474"/>
      <c r="BG5" s="474"/>
      <c r="BH5" s="474"/>
      <c r="BI5" s="474"/>
      <c r="BJ5" s="474"/>
      <c r="BK5" s="474"/>
      <c r="BL5" s="474"/>
      <c r="BM5" s="474"/>
      <c r="BN5" s="474"/>
      <c r="BO5" s="474"/>
      <c r="BV5" s="572"/>
      <c r="BW5" s="573"/>
      <c r="BX5" s="572"/>
      <c r="BY5" s="600"/>
    </row>
    <row r="6" spans="1:77" ht="13.5" customHeight="1">
      <c r="A6" s="475" t="s">
        <v>0</v>
      </c>
      <c r="B6" s="476"/>
      <c r="C6" s="476"/>
      <c r="D6" s="476"/>
      <c r="E6" s="476"/>
      <c r="F6" s="476"/>
      <c r="G6" s="476"/>
      <c r="H6" s="476"/>
      <c r="I6" s="476" t="s">
        <v>1</v>
      </c>
      <c r="J6" s="476"/>
      <c r="K6" s="476"/>
      <c r="L6" s="476"/>
      <c r="M6" s="476"/>
      <c r="N6" s="832" t="s">
        <v>205</v>
      </c>
      <c r="O6" s="833"/>
      <c r="P6" s="833"/>
      <c r="Q6" s="833"/>
      <c r="R6" s="833"/>
      <c r="S6" s="833"/>
      <c r="T6" s="833"/>
      <c r="U6" s="833"/>
      <c r="V6" s="833"/>
      <c r="W6" s="833"/>
      <c r="X6" s="833"/>
      <c r="Y6" s="833"/>
      <c r="Z6" s="833"/>
      <c r="AA6" s="833"/>
      <c r="AB6" s="833"/>
      <c r="AC6" s="834"/>
      <c r="AD6" s="4"/>
      <c r="AE6" s="200"/>
      <c r="AF6" s="200"/>
      <c r="AG6" s="200"/>
      <c r="AH6" s="200"/>
      <c r="AI6" s="200"/>
      <c r="AJ6" s="201"/>
      <c r="AK6" s="201"/>
      <c r="AL6" s="201"/>
      <c r="AM6" s="201"/>
      <c r="AN6" s="201"/>
      <c r="AO6" s="201"/>
      <c r="AP6" s="201"/>
      <c r="AQ6" s="201"/>
      <c r="AR6" s="52"/>
      <c r="AS6" s="390" t="s">
        <v>2</v>
      </c>
      <c r="AT6" s="390"/>
      <c r="AU6" s="390"/>
      <c r="AV6" s="390"/>
      <c r="AW6" s="390"/>
      <c r="AX6" s="390"/>
      <c r="AY6" s="485"/>
      <c r="AZ6" s="485"/>
      <c r="BA6" s="485"/>
      <c r="BB6" s="485"/>
      <c r="BC6" s="485"/>
      <c r="BD6" s="485"/>
      <c r="BE6" s="485"/>
      <c r="BF6" s="485"/>
      <c r="BG6" s="485"/>
      <c r="BH6" s="485"/>
      <c r="BI6" s="485"/>
      <c r="BJ6" s="485"/>
      <c r="BK6" s="485"/>
      <c r="BL6" s="485"/>
      <c r="BM6" s="485"/>
      <c r="BN6" s="485"/>
      <c r="BO6" s="485"/>
      <c r="BX6" s="174">
        <f>IF(OR(N6="",AJ5="",AY5="",AJ6="",AY6="",AU7="",BH7=""),1,0)</f>
        <v>1</v>
      </c>
      <c r="BY6" s="175" t="str">
        <f>IF(BX6=1,"左の項目に入力漏れがあります","")</f>
        <v>左の項目に入力漏れがあります</v>
      </c>
    </row>
    <row r="7" spans="1:77" ht="18" customHeight="1" thickBot="1">
      <c r="A7" s="477"/>
      <c r="B7" s="478"/>
      <c r="C7" s="478"/>
      <c r="D7" s="478"/>
      <c r="E7" s="478"/>
      <c r="F7" s="478"/>
      <c r="G7" s="478"/>
      <c r="H7" s="478"/>
      <c r="I7" s="478"/>
      <c r="J7" s="478"/>
      <c r="K7" s="478"/>
      <c r="L7" s="478"/>
      <c r="M7" s="478"/>
      <c r="N7" s="416"/>
      <c r="O7" s="417"/>
      <c r="P7" s="417"/>
      <c r="Q7" s="417"/>
      <c r="R7" s="417"/>
      <c r="S7" s="417"/>
      <c r="T7" s="417"/>
      <c r="U7" s="417"/>
      <c r="V7" s="417"/>
      <c r="W7" s="417"/>
      <c r="X7" s="417"/>
      <c r="Y7" s="417"/>
      <c r="Z7" s="417"/>
      <c r="AA7" s="417"/>
      <c r="AB7" s="417"/>
      <c r="AC7" s="835"/>
      <c r="AE7" s="24"/>
      <c r="AF7" s="24"/>
      <c r="AG7" s="24"/>
      <c r="AH7" s="24"/>
      <c r="AI7" s="24"/>
      <c r="AJ7" s="24"/>
      <c r="AK7" s="24"/>
      <c r="AL7" s="24"/>
      <c r="AM7" s="24"/>
      <c r="AN7" s="24"/>
      <c r="AO7" s="24"/>
      <c r="AP7" s="24"/>
      <c r="AQ7" s="836"/>
      <c r="AR7" s="836"/>
      <c r="AS7" s="487" t="s">
        <v>3</v>
      </c>
      <c r="AT7" s="487"/>
      <c r="AU7" s="373"/>
      <c r="AV7" s="373"/>
      <c r="AW7" s="373"/>
      <c r="AX7" s="373"/>
      <c r="AY7" s="373"/>
      <c r="AZ7" s="373"/>
      <c r="BA7" s="373"/>
      <c r="BB7" s="373"/>
      <c r="BC7" s="373"/>
      <c r="BD7" s="373"/>
      <c r="BE7" s="488" t="s">
        <v>275</v>
      </c>
      <c r="BF7" s="488"/>
      <c r="BG7" s="488"/>
      <c r="BH7" s="489"/>
      <c r="BI7" s="490"/>
      <c r="BJ7" s="490"/>
      <c r="BK7" s="490"/>
      <c r="BL7" s="490"/>
      <c r="BM7" s="490"/>
      <c r="BN7" s="490"/>
      <c r="BO7" s="490"/>
      <c r="BX7" s="174"/>
      <c r="BY7" s="175"/>
    </row>
    <row r="8" spans="1:77" ht="27.75" customHeight="1">
      <c r="A8" s="413" t="s">
        <v>4</v>
      </c>
      <c r="B8" s="414"/>
      <c r="C8" s="414"/>
      <c r="D8" s="414"/>
      <c r="E8" s="415"/>
      <c r="F8" s="416" t="s" ph="1">
        <v>212</v>
      </c>
      <c r="G8" s="417" ph="1"/>
      <c r="H8" s="417" ph="1"/>
      <c r="I8" s="417" ph="1"/>
      <c r="J8" s="417" ph="1"/>
      <c r="K8" s="417" ph="1"/>
      <c r="L8" s="417" ph="1"/>
      <c r="M8" s="417" ph="1"/>
      <c r="N8" s="417" ph="1"/>
      <c r="O8" s="417" ph="1"/>
      <c r="P8" s="417" ph="1"/>
      <c r="Q8" s="417" ph="1"/>
      <c r="R8" s="417" ph="1"/>
      <c r="S8" s="417" ph="1"/>
      <c r="T8" s="417" ph="1"/>
      <c r="U8" s="417" ph="1"/>
      <c r="V8" s="417" ph="1"/>
      <c r="W8" s="418" ph="1"/>
      <c r="X8" s="419" t="s">
        <v>200</v>
      </c>
      <c r="Y8" s="414"/>
      <c r="Z8" s="414"/>
      <c r="AA8" s="414"/>
      <c r="AB8" s="414"/>
      <c r="AC8" s="415"/>
      <c r="AD8" s="420" t="s" ph="1">
        <v>213</v>
      </c>
      <c r="AE8" s="421" ph="1"/>
      <c r="AF8" s="421" ph="1"/>
      <c r="AG8" s="421" ph="1"/>
      <c r="AH8" s="421" ph="1"/>
      <c r="AI8" s="421" ph="1"/>
      <c r="AJ8" s="421" ph="1"/>
      <c r="AK8" s="421" ph="1"/>
      <c r="AL8" s="421" ph="1"/>
      <c r="AM8" s="421" ph="1"/>
      <c r="AN8" s="421" ph="1"/>
      <c r="AO8" s="421" ph="1"/>
      <c r="AP8" s="422" ph="1"/>
      <c r="AQ8" s="196" t="s">
        <v>201</v>
      </c>
      <c r="AR8" s="196"/>
      <c r="AS8" s="196"/>
      <c r="AT8" s="196"/>
      <c r="AU8" s="508" t="s">
        <v>154</v>
      </c>
      <c r="AV8" s="509"/>
      <c r="AW8" s="509"/>
      <c r="AX8" s="509"/>
      <c r="AY8" s="509"/>
      <c r="AZ8" s="509"/>
      <c r="BA8" s="509"/>
      <c r="BB8" s="509"/>
      <c r="BC8" s="509"/>
      <c r="BD8" s="509"/>
      <c r="BE8" s="509"/>
      <c r="BF8" s="509"/>
      <c r="BG8" s="509"/>
      <c r="BH8" s="509"/>
      <c r="BI8" s="509"/>
      <c r="BJ8" s="509"/>
      <c r="BK8" s="509"/>
      <c r="BL8" s="509"/>
      <c r="BM8" s="509"/>
      <c r="BN8" s="516" ph="1"/>
      <c r="BO8" s="517"/>
      <c r="BX8" s="100">
        <f>IF(OR(F8="",AD8="",AU8="",BN8=""),1,0)</f>
        <v>1</v>
      </c>
      <c r="BY8" s="106" t="str">
        <f>IF(BX8=1,"左の項目に入力漏れがあります","")</f>
        <v>左の項目に入力漏れがあります</v>
      </c>
    </row>
    <row r="9" spans="1:77" ht="15.75" customHeight="1">
      <c r="A9" s="423" t="s">
        <v>5</v>
      </c>
      <c r="B9" s="424"/>
      <c r="C9" s="424"/>
      <c r="D9" s="424"/>
      <c r="E9" s="425"/>
      <c r="F9" s="590" t="s">
        <v>175</v>
      </c>
      <c r="G9" s="591"/>
      <c r="H9" s="591"/>
      <c r="I9" s="591"/>
      <c r="J9" s="591"/>
      <c r="K9" s="591"/>
      <c r="L9" s="591"/>
      <c r="M9" s="591"/>
      <c r="N9" s="591"/>
      <c r="O9" s="591"/>
      <c r="P9" s="591"/>
      <c r="Q9" s="591"/>
      <c r="R9" s="591"/>
      <c r="S9" s="591"/>
      <c r="T9" s="591"/>
      <c r="U9" s="591"/>
      <c r="V9" s="591"/>
      <c r="W9" s="592"/>
      <c r="X9" s="593" t="s">
        <v>276</v>
      </c>
      <c r="Y9" s="591"/>
      <c r="Z9" s="591"/>
      <c r="AA9" s="591"/>
      <c r="AB9" s="591"/>
      <c r="AC9" s="591"/>
      <c r="AD9" s="591"/>
      <c r="AE9" s="591"/>
      <c r="AF9" s="591"/>
      <c r="AG9" s="591"/>
      <c r="AH9" s="591"/>
      <c r="AI9" s="591"/>
      <c r="AJ9" s="591"/>
      <c r="AK9" s="591"/>
      <c r="AL9" s="591"/>
      <c r="AM9" s="591"/>
      <c r="AN9" s="591"/>
      <c r="AO9" s="591"/>
      <c r="AP9" s="594"/>
      <c r="AQ9" s="527"/>
      <c r="AR9" s="527"/>
      <c r="AS9" s="527"/>
      <c r="AT9" s="527"/>
      <c r="AU9" s="518" t="s">
        <v>199</v>
      </c>
      <c r="AV9" s="519"/>
      <c r="AW9" s="519"/>
      <c r="AX9" s="519"/>
      <c r="AY9" s="521" t="s" ph="1">
        <v>214</v>
      </c>
      <c r="AZ9" s="522" ph="1"/>
      <c r="BA9" s="522" ph="1"/>
      <c r="BB9" s="522" ph="1"/>
      <c r="BC9" s="522" ph="1"/>
      <c r="BD9" s="522" ph="1"/>
      <c r="BE9" s="522" ph="1"/>
      <c r="BF9" s="522" ph="1"/>
      <c r="BG9" s="522" ph="1"/>
      <c r="BH9" s="522" ph="1"/>
      <c r="BI9" s="522" ph="1"/>
      <c r="BJ9" s="522" ph="1"/>
      <c r="BK9" s="522" ph="1"/>
      <c r="BL9" s="522" ph="1"/>
      <c r="BM9" s="522" ph="1"/>
      <c r="BN9" s="522" ph="1"/>
      <c r="BO9" s="523" ph="1"/>
    </row>
    <row r="10" spans="1:77" ht="37.5" customHeight="1">
      <c r="A10" s="426"/>
      <c r="B10" s="427"/>
      <c r="C10" s="427"/>
      <c r="D10" s="427"/>
      <c r="E10" s="428"/>
      <c r="F10" s="595"/>
      <c r="G10" s="596"/>
      <c r="H10" s="596"/>
      <c r="I10" s="596"/>
      <c r="J10" s="596"/>
      <c r="K10" s="596"/>
      <c r="L10" s="596"/>
      <c r="M10" s="596"/>
      <c r="N10" s="596"/>
      <c r="O10" s="596"/>
      <c r="P10" s="596"/>
      <c r="Q10" s="596"/>
      <c r="R10" s="596"/>
      <c r="S10" s="596"/>
      <c r="T10" s="596"/>
      <c r="U10" s="596"/>
      <c r="V10" s="596"/>
      <c r="W10" s="597"/>
      <c r="X10" s="598" t="s">
        <v>344</v>
      </c>
      <c r="Y10" s="596"/>
      <c r="Z10" s="596"/>
      <c r="AA10" s="596"/>
      <c r="AB10" s="596"/>
      <c r="AC10" s="596"/>
      <c r="AD10" s="596"/>
      <c r="AE10" s="596"/>
      <c r="AF10" s="596"/>
      <c r="AG10" s="596"/>
      <c r="AH10" s="596"/>
      <c r="AI10" s="596"/>
      <c r="AJ10" s="596"/>
      <c r="AK10" s="596"/>
      <c r="AL10" s="596"/>
      <c r="AM10" s="596"/>
      <c r="AN10" s="596"/>
      <c r="AO10" s="596"/>
      <c r="AP10" s="599"/>
      <c r="AQ10" s="464"/>
      <c r="AR10" s="464"/>
      <c r="AS10" s="464"/>
      <c r="AT10" s="464"/>
      <c r="AU10" s="520"/>
      <c r="AV10" s="504"/>
      <c r="AW10" s="504"/>
      <c r="AX10" s="504"/>
      <c r="AY10" s="524" ph="1"/>
      <c r="AZ10" s="525" ph="1"/>
      <c r="BA10" s="525" ph="1"/>
      <c r="BB10" s="525" ph="1"/>
      <c r="BC10" s="525" ph="1"/>
      <c r="BD10" s="525" ph="1"/>
      <c r="BE10" s="525" ph="1"/>
      <c r="BF10" s="525" ph="1"/>
      <c r="BG10" s="525" ph="1"/>
      <c r="BH10" s="525" ph="1"/>
      <c r="BI10" s="525" ph="1"/>
      <c r="BJ10" s="525" ph="1"/>
      <c r="BK10" s="525" ph="1"/>
      <c r="BL10" s="525" ph="1"/>
      <c r="BM10" s="525" ph="1"/>
      <c r="BN10" s="525" ph="1"/>
      <c r="BO10" s="526" ph="1"/>
      <c r="BX10" s="100">
        <f>IF(OR(X10="",AY9=""),1,0)</f>
        <v>0</v>
      </c>
      <c r="BY10" s="106" t="str">
        <f>IF(BX10=1,"左の項目に入力漏れがあります","")</f>
        <v/>
      </c>
    </row>
    <row r="11" spans="1:77" ht="25.5" customHeight="1">
      <c r="A11" s="429" t="s">
        <v>189</v>
      </c>
      <c r="B11" s="430"/>
      <c r="C11" s="430"/>
      <c r="D11" s="430"/>
      <c r="E11" s="431"/>
      <c r="F11" s="497"/>
      <c r="G11" s="498"/>
      <c r="H11" s="499" t="s">
        <v>218</v>
      </c>
      <c r="I11" s="499"/>
      <c r="J11" s="499"/>
      <c r="K11" s="499"/>
      <c r="L11" s="499"/>
      <c r="M11" s="499"/>
      <c r="N11" s="499"/>
      <c r="O11" s="499"/>
      <c r="P11" s="499"/>
      <c r="Q11" s="499"/>
      <c r="R11" s="499"/>
      <c r="S11" s="499"/>
      <c r="T11" s="498"/>
      <c r="U11" s="498"/>
      <c r="V11" s="500" t="s">
        <v>179</v>
      </c>
      <c r="W11" s="500"/>
      <c r="X11" s="500"/>
      <c r="Y11" s="500"/>
      <c r="Z11" s="500"/>
      <c r="AA11" s="500"/>
      <c r="AB11" s="500"/>
      <c r="AC11" s="500"/>
      <c r="AD11" s="500"/>
      <c r="AE11" s="500"/>
      <c r="AF11" s="500"/>
      <c r="AG11" s="500"/>
      <c r="AH11" s="500"/>
      <c r="AI11" s="501"/>
      <c r="AJ11" s="432" t="s">
        <v>204</v>
      </c>
      <c r="AK11" s="433"/>
      <c r="AL11" s="433"/>
      <c r="AM11" s="433"/>
      <c r="AN11" s="433"/>
      <c r="AO11" s="433"/>
      <c r="AP11" s="433"/>
      <c r="AQ11" s="601" t="s">
        <v>162</v>
      </c>
      <c r="AR11" s="602"/>
      <c r="AS11" s="602"/>
      <c r="AT11" s="602"/>
      <c r="AU11" s="602"/>
      <c r="AV11" s="602"/>
      <c r="AW11" s="602"/>
      <c r="AX11" s="602"/>
      <c r="AY11" s="602"/>
      <c r="AZ11" s="602"/>
      <c r="BA11" s="602"/>
      <c r="BB11" s="602"/>
      <c r="BC11" s="602"/>
      <c r="BD11" s="602"/>
      <c r="BE11" s="602"/>
      <c r="BF11" s="602"/>
      <c r="BG11" s="602"/>
      <c r="BH11" s="602"/>
      <c r="BI11" s="602"/>
      <c r="BJ11" s="602"/>
      <c r="BK11" s="602"/>
      <c r="BL11" s="602"/>
      <c r="BM11" s="602"/>
      <c r="BN11" s="602"/>
      <c r="BO11" s="603"/>
      <c r="BQ11" s="89" t="b">
        <v>1</v>
      </c>
      <c r="BR11" s="89" t="b">
        <v>1</v>
      </c>
      <c r="BS11" s="104">
        <f>IF(AND(BQ11=TRUE,BR11=TRUE),1,0)</f>
        <v>1</v>
      </c>
      <c r="BT11" s="89">
        <f>LEN(F12)</f>
        <v>6</v>
      </c>
      <c r="BX11" s="100">
        <f>IF(OR(AND(BQ11=FALSE,BR11=FALSE),AQ11=""),1,0)</f>
        <v>0</v>
      </c>
      <c r="BY11" s="106" t="str">
        <f>IF(BX11=1,"左の項目に入力漏れがあります","")</f>
        <v/>
      </c>
    </row>
    <row r="12" spans="1:77" ht="23.25" customHeight="1">
      <c r="A12" s="434" t="s">
        <v>6</v>
      </c>
      <c r="B12" s="435"/>
      <c r="C12" s="435"/>
      <c r="D12" s="435"/>
      <c r="E12" s="436"/>
      <c r="F12" s="470" t="s">
        <v>340</v>
      </c>
      <c r="G12" s="471"/>
      <c r="H12" s="471"/>
      <c r="I12" s="471"/>
      <c r="J12" s="471"/>
      <c r="K12" s="471"/>
      <c r="L12" s="471"/>
      <c r="M12" s="471"/>
      <c r="N12" s="471"/>
      <c r="O12" s="471"/>
      <c r="P12" s="471"/>
      <c r="Q12" s="471"/>
      <c r="R12" s="471"/>
      <c r="S12" s="471"/>
      <c r="T12" s="492" t="s">
        <v>193</v>
      </c>
      <c r="U12" s="492"/>
      <c r="V12" s="492"/>
      <c r="W12" s="492"/>
      <c r="X12" s="492"/>
      <c r="Y12" s="492"/>
      <c r="Z12" s="492"/>
      <c r="AA12" s="495" t="s">
        <v>195</v>
      </c>
      <c r="AB12" s="495"/>
      <c r="AC12" s="495"/>
      <c r="AD12" s="495"/>
      <c r="AE12" s="495"/>
      <c r="AF12" s="495"/>
      <c r="AG12" s="495"/>
      <c r="AH12" s="495"/>
      <c r="AI12" s="496"/>
      <c r="AJ12" s="515" t="s">
        <v>7</v>
      </c>
      <c r="AK12" s="515"/>
      <c r="AL12" s="515"/>
      <c r="AM12" s="502" t="s">
        <v>187</v>
      </c>
      <c r="AN12" s="503"/>
      <c r="AO12" s="503"/>
      <c r="AP12" s="503"/>
      <c r="AQ12" s="503"/>
      <c r="AR12" s="503"/>
      <c r="AS12" s="503"/>
      <c r="AT12" s="503"/>
      <c r="AU12" s="503"/>
      <c r="AV12" s="503"/>
      <c r="AW12" s="503"/>
      <c r="AX12" s="503"/>
      <c r="AY12" s="503"/>
      <c r="AZ12" s="503"/>
      <c r="BA12" s="503"/>
      <c r="BB12" s="503"/>
      <c r="BC12" s="503"/>
      <c r="BD12" s="503"/>
      <c r="BE12" s="503"/>
      <c r="BF12" s="515" t="s">
        <v>220</v>
      </c>
      <c r="BG12" s="528"/>
      <c r="BH12" s="528"/>
      <c r="BI12" s="528"/>
      <c r="BJ12" s="502"/>
      <c r="BK12" s="515" t="s">
        <v>188</v>
      </c>
      <c r="BL12" s="528"/>
      <c r="BM12" s="528"/>
      <c r="BN12" s="528"/>
      <c r="BO12" s="529"/>
      <c r="BP12" s="120" t="s">
        <v>293</v>
      </c>
      <c r="BX12" s="100">
        <f>IF(OR(F12="",AND(BQ11=TRUE,BF13=""),AND(BR11=TRUE,BK13="")),1,0)</f>
        <v>0</v>
      </c>
      <c r="BY12" s="106" t="str">
        <f>IF(BX12=1,"左の項目に入力漏れがあります","")</f>
        <v/>
      </c>
    </row>
    <row r="13" spans="1:77" ht="23.25" customHeight="1">
      <c r="A13" s="437"/>
      <c r="B13" s="438"/>
      <c r="C13" s="438"/>
      <c r="D13" s="438"/>
      <c r="E13" s="439"/>
      <c r="F13" s="472"/>
      <c r="G13" s="473"/>
      <c r="H13" s="473"/>
      <c r="I13" s="473"/>
      <c r="J13" s="473"/>
      <c r="K13" s="473"/>
      <c r="L13" s="473"/>
      <c r="M13" s="473"/>
      <c r="N13" s="473"/>
      <c r="O13" s="473"/>
      <c r="P13" s="473"/>
      <c r="Q13" s="473"/>
      <c r="R13" s="473"/>
      <c r="S13" s="473"/>
      <c r="T13" s="491" t="s">
        <v>194</v>
      </c>
      <c r="U13" s="491"/>
      <c r="V13" s="491"/>
      <c r="W13" s="491"/>
      <c r="X13" s="491"/>
      <c r="Y13" s="491"/>
      <c r="Z13" s="491"/>
      <c r="AA13" s="493" t="s">
        <v>196</v>
      </c>
      <c r="AB13" s="493"/>
      <c r="AC13" s="493"/>
      <c r="AD13" s="493"/>
      <c r="AE13" s="493"/>
      <c r="AF13" s="493"/>
      <c r="AG13" s="493"/>
      <c r="AH13" s="493"/>
      <c r="AI13" s="494"/>
      <c r="AJ13" s="515"/>
      <c r="AK13" s="515"/>
      <c r="AL13" s="515"/>
      <c r="AM13" s="506" t="s">
        <v>172</v>
      </c>
      <c r="AN13" s="507"/>
      <c r="AO13" s="507"/>
      <c r="AP13" s="507"/>
      <c r="AQ13" s="507"/>
      <c r="AR13" s="507"/>
      <c r="AS13" s="507"/>
      <c r="AT13" s="507"/>
      <c r="AU13" s="507"/>
      <c r="AV13" s="71" t="s">
        <v>186</v>
      </c>
      <c r="AW13" s="504" t="str">
        <f>N6</f>
        <v>幼保連携型認定こども園</v>
      </c>
      <c r="AX13" s="504"/>
      <c r="AY13" s="504"/>
      <c r="AZ13" s="504"/>
      <c r="BA13" s="504"/>
      <c r="BB13" s="504"/>
      <c r="BC13" s="504"/>
      <c r="BD13" s="504"/>
      <c r="BE13" s="505"/>
      <c r="BF13" s="510">
        <v>0.5</v>
      </c>
      <c r="BG13" s="513"/>
      <c r="BH13" s="513"/>
      <c r="BI13" s="513"/>
      <c r="BJ13" s="514"/>
      <c r="BK13" s="510">
        <v>0.5</v>
      </c>
      <c r="BL13" s="511"/>
      <c r="BM13" s="511"/>
      <c r="BN13" s="511"/>
      <c r="BO13" s="512"/>
      <c r="BP13" s="1">
        <f>IF(AND(BQ11=TRUE,BR11=TRUE,BF13&lt;&gt;"",BK13&lt;&gt;"",BF13&lt;&gt;BK13),1,0)</f>
        <v>0</v>
      </c>
      <c r="BV13" s="100">
        <f>IF(OR(BF13&gt;1/2,BK13&gt;1/2),1,0)</f>
        <v>0</v>
      </c>
      <c r="BW13" s="116" t="str">
        <f>IF(BV13=1,"補助率の嵩上げが行われています。新子育て安心プランによる嵩上げや特別措置法の対象になっているか確認してください","")</f>
        <v/>
      </c>
      <c r="BX13" s="100">
        <f>IF(OR(R14="",BG14="",BK14="",BG15),1,0)</f>
        <v>0</v>
      </c>
      <c r="BY13" s="106" t="str">
        <f>IF(BX13=1,"定員、建物延面積及び構造に入力漏れがあります","")</f>
        <v/>
      </c>
    </row>
    <row r="14" spans="1:77" ht="15.75" customHeight="1">
      <c r="A14" s="460" t="s">
        <v>8</v>
      </c>
      <c r="B14" s="461"/>
      <c r="C14" s="461"/>
      <c r="D14" s="461"/>
      <c r="E14" s="462"/>
      <c r="F14" s="466" t="s">
        <v>9</v>
      </c>
      <c r="G14" s="466"/>
      <c r="H14" s="466"/>
      <c r="I14" s="468">
        <v>60</v>
      </c>
      <c r="J14" s="468"/>
      <c r="K14" s="466" t="s">
        <v>10</v>
      </c>
      <c r="L14" s="466"/>
      <c r="M14" s="466"/>
      <c r="N14" s="466"/>
      <c r="O14" s="466"/>
      <c r="P14" s="466"/>
      <c r="Q14" s="466"/>
      <c r="R14" s="468">
        <v>60</v>
      </c>
      <c r="S14" s="468"/>
      <c r="T14" s="466" t="s">
        <v>11</v>
      </c>
      <c r="U14" s="466"/>
      <c r="V14" s="466"/>
      <c r="W14" s="466"/>
      <c r="X14" s="466"/>
      <c r="Y14" s="466"/>
      <c r="Z14" s="466"/>
      <c r="AA14" s="466">
        <f>I14+R14</f>
        <v>120</v>
      </c>
      <c r="AB14" s="466"/>
      <c r="AC14" s="466" t="s">
        <v>12</v>
      </c>
      <c r="AD14" s="466"/>
      <c r="AE14" s="553" t="s">
        <v>13</v>
      </c>
      <c r="AF14" s="554"/>
      <c r="AG14" s="554"/>
      <c r="AH14" s="554"/>
      <c r="AI14" s="554"/>
      <c r="AJ14" s="554"/>
      <c r="AK14" s="554"/>
      <c r="AL14" s="554"/>
      <c r="AM14" s="555"/>
      <c r="AN14" s="604" t="s">
        <v>14</v>
      </c>
      <c r="AO14" s="466"/>
      <c r="AP14" s="466"/>
      <c r="AQ14" s="466"/>
      <c r="AR14" s="466"/>
      <c r="AS14" s="468">
        <v>2</v>
      </c>
      <c r="AT14" s="468"/>
      <c r="AU14" s="466" t="s">
        <v>15</v>
      </c>
      <c r="AV14" s="466"/>
      <c r="AW14" s="536">
        <v>500</v>
      </c>
      <c r="AX14" s="536"/>
      <c r="AY14" s="536"/>
      <c r="AZ14" s="466" t="s">
        <v>16</v>
      </c>
      <c r="BA14" s="466"/>
      <c r="BB14" s="466"/>
      <c r="BC14" s="466"/>
      <c r="BD14" s="466"/>
      <c r="BE14" s="466"/>
      <c r="BF14" s="466"/>
      <c r="BG14" s="468">
        <v>2</v>
      </c>
      <c r="BH14" s="468"/>
      <c r="BI14" s="466" t="s">
        <v>15</v>
      </c>
      <c r="BJ14" s="466"/>
      <c r="BK14" s="536">
        <v>1000</v>
      </c>
      <c r="BL14" s="536"/>
      <c r="BM14" s="536"/>
      <c r="BN14" s="466" t="s">
        <v>17</v>
      </c>
      <c r="BO14" s="549"/>
      <c r="BX14" s="174">
        <f>IF(OR(F17="",K17="",U17="",Z17=""),1,0)</f>
        <v>0</v>
      </c>
      <c r="BY14" s="571" t="str">
        <f>IF(BX14=1,"年次計画に入力漏れがあります。工事を行わない年にはゼロを入力してください","")</f>
        <v/>
      </c>
    </row>
    <row r="15" spans="1:77" ht="15.75" customHeight="1">
      <c r="A15" s="463"/>
      <c r="B15" s="464"/>
      <c r="C15" s="464"/>
      <c r="D15" s="464"/>
      <c r="E15" s="465"/>
      <c r="F15" s="467"/>
      <c r="G15" s="467"/>
      <c r="H15" s="467"/>
      <c r="I15" s="469"/>
      <c r="J15" s="469"/>
      <c r="K15" s="467"/>
      <c r="L15" s="467"/>
      <c r="M15" s="467"/>
      <c r="N15" s="467"/>
      <c r="O15" s="467"/>
      <c r="P15" s="467"/>
      <c r="Q15" s="467"/>
      <c r="R15" s="469"/>
      <c r="S15" s="469"/>
      <c r="T15" s="467"/>
      <c r="U15" s="467"/>
      <c r="V15" s="467"/>
      <c r="W15" s="467"/>
      <c r="X15" s="467"/>
      <c r="Y15" s="467"/>
      <c r="Z15" s="467"/>
      <c r="AA15" s="467"/>
      <c r="AB15" s="467"/>
      <c r="AC15" s="467"/>
      <c r="AD15" s="467"/>
      <c r="AE15" s="556"/>
      <c r="AF15" s="504"/>
      <c r="AG15" s="504"/>
      <c r="AH15" s="504"/>
      <c r="AI15" s="504"/>
      <c r="AJ15" s="504"/>
      <c r="AK15" s="504"/>
      <c r="AL15" s="504"/>
      <c r="AM15" s="557"/>
      <c r="AN15" s="542" t="s">
        <v>14</v>
      </c>
      <c r="AO15" s="467"/>
      <c r="AP15" s="467"/>
      <c r="AQ15" s="467"/>
      <c r="AR15" s="467"/>
      <c r="AS15" s="537" t="s">
        <v>215</v>
      </c>
      <c r="AT15" s="537"/>
      <c r="AU15" s="537"/>
      <c r="AV15" s="537"/>
      <c r="AW15" s="537"/>
      <c r="AX15" s="537"/>
      <c r="AY15" s="537"/>
      <c r="AZ15" s="467" t="s">
        <v>18</v>
      </c>
      <c r="BA15" s="467"/>
      <c r="BB15" s="467"/>
      <c r="BC15" s="467"/>
      <c r="BD15" s="467"/>
      <c r="BE15" s="467"/>
      <c r="BF15" s="467"/>
      <c r="BG15" s="537" t="s">
        <v>216</v>
      </c>
      <c r="BH15" s="537"/>
      <c r="BI15" s="537"/>
      <c r="BJ15" s="537"/>
      <c r="BK15" s="537"/>
      <c r="BL15" s="537"/>
      <c r="BM15" s="537"/>
      <c r="BN15" s="467" t="s">
        <v>19</v>
      </c>
      <c r="BO15" s="535"/>
      <c r="BX15" s="174"/>
      <c r="BY15" s="571"/>
    </row>
    <row r="16" spans="1:77" ht="18" customHeight="1">
      <c r="A16" s="837" t="s">
        <v>20</v>
      </c>
      <c r="B16" s="466"/>
      <c r="C16" s="466"/>
      <c r="D16" s="466"/>
      <c r="E16" s="466"/>
      <c r="F16" s="442">
        <f>K16-1</f>
        <v>2024</v>
      </c>
      <c r="G16" s="443"/>
      <c r="H16" s="443"/>
      <c r="I16" s="443"/>
      <c r="J16" s="444"/>
      <c r="K16" s="442">
        <f>P16-1</f>
        <v>2025</v>
      </c>
      <c r="L16" s="443"/>
      <c r="M16" s="443"/>
      <c r="N16" s="443"/>
      <c r="O16" s="444"/>
      <c r="P16" s="445">
        <v>2026</v>
      </c>
      <c r="Q16" s="446"/>
      <c r="R16" s="446"/>
      <c r="S16" s="446"/>
      <c r="T16" s="447"/>
      <c r="U16" s="442">
        <f>P16+1</f>
        <v>2027</v>
      </c>
      <c r="V16" s="443"/>
      <c r="W16" s="443"/>
      <c r="X16" s="443"/>
      <c r="Y16" s="444"/>
      <c r="Z16" s="442">
        <f>U16+1</f>
        <v>2028</v>
      </c>
      <c r="AA16" s="443"/>
      <c r="AB16" s="443"/>
      <c r="AC16" s="443"/>
      <c r="AD16" s="455"/>
      <c r="AE16" s="456" t="s">
        <v>185</v>
      </c>
      <c r="AF16" s="424"/>
      <c r="AG16" s="424"/>
      <c r="AH16" s="424"/>
      <c r="AI16" s="424"/>
      <c r="AJ16" s="424"/>
      <c r="AK16" s="424"/>
      <c r="AL16" s="457"/>
      <c r="AM16" s="567"/>
      <c r="AN16" s="568"/>
      <c r="AO16" s="568"/>
      <c r="AP16" s="568"/>
      <c r="AQ16" s="568"/>
      <c r="AR16" s="568"/>
      <c r="AS16" s="568"/>
      <c r="AT16" s="568"/>
      <c r="AU16" s="568"/>
      <c r="AV16" s="568"/>
      <c r="AW16" s="568"/>
      <c r="AX16" s="568"/>
      <c r="AY16" s="564" t="s">
        <v>184</v>
      </c>
      <c r="AZ16" s="565"/>
      <c r="BA16" s="558" t="s">
        <v>296</v>
      </c>
      <c r="BB16" s="559"/>
      <c r="BC16" s="559"/>
      <c r="BD16" s="559"/>
      <c r="BE16" s="559"/>
      <c r="BF16" s="559"/>
      <c r="BG16" s="559"/>
      <c r="BH16" s="559"/>
      <c r="BI16" s="559"/>
      <c r="BJ16" s="559"/>
      <c r="BK16" s="559"/>
      <c r="BL16" s="559"/>
      <c r="BM16" s="559"/>
      <c r="BN16" s="559"/>
      <c r="BO16" s="560"/>
      <c r="BX16" s="174">
        <f>IF(AND(F12="民老改築",AM16=""),1,0)</f>
        <v>0</v>
      </c>
      <c r="BY16" s="175" t="str">
        <f>IF(BX16=1,"民老分交付金額を入力してください","")</f>
        <v/>
      </c>
    </row>
    <row r="17" spans="1:107" ht="18" customHeight="1">
      <c r="A17" s="838"/>
      <c r="B17" s="467"/>
      <c r="C17" s="467"/>
      <c r="D17" s="467"/>
      <c r="E17" s="467"/>
      <c r="F17" s="448">
        <v>0</v>
      </c>
      <c r="G17" s="449"/>
      <c r="H17" s="449"/>
      <c r="I17" s="449"/>
      <c r="J17" s="450"/>
      <c r="K17" s="448">
        <v>0</v>
      </c>
      <c r="L17" s="449"/>
      <c r="M17" s="449"/>
      <c r="N17" s="449"/>
      <c r="O17" s="450"/>
      <c r="P17" s="451">
        <f>1-(F17+K17+U17+Z17)</f>
        <v>1</v>
      </c>
      <c r="Q17" s="452"/>
      <c r="R17" s="452"/>
      <c r="S17" s="452"/>
      <c r="T17" s="453"/>
      <c r="U17" s="448">
        <v>0</v>
      </c>
      <c r="V17" s="449"/>
      <c r="W17" s="449"/>
      <c r="X17" s="449"/>
      <c r="Y17" s="450"/>
      <c r="Z17" s="448">
        <v>0</v>
      </c>
      <c r="AA17" s="449"/>
      <c r="AB17" s="449"/>
      <c r="AC17" s="449"/>
      <c r="AD17" s="454"/>
      <c r="AE17" s="458"/>
      <c r="AF17" s="427"/>
      <c r="AG17" s="427"/>
      <c r="AH17" s="427"/>
      <c r="AI17" s="427"/>
      <c r="AJ17" s="427"/>
      <c r="AK17" s="427"/>
      <c r="AL17" s="459"/>
      <c r="AM17" s="569"/>
      <c r="AN17" s="570"/>
      <c r="AO17" s="570"/>
      <c r="AP17" s="570"/>
      <c r="AQ17" s="570"/>
      <c r="AR17" s="570"/>
      <c r="AS17" s="570"/>
      <c r="AT17" s="570"/>
      <c r="AU17" s="570"/>
      <c r="AV17" s="570"/>
      <c r="AW17" s="570"/>
      <c r="AX17" s="570"/>
      <c r="AY17" s="414"/>
      <c r="AZ17" s="566"/>
      <c r="BA17" s="561"/>
      <c r="BB17" s="562"/>
      <c r="BC17" s="562"/>
      <c r="BD17" s="562"/>
      <c r="BE17" s="562"/>
      <c r="BF17" s="562"/>
      <c r="BG17" s="562"/>
      <c r="BH17" s="562"/>
      <c r="BI17" s="562"/>
      <c r="BJ17" s="562"/>
      <c r="BK17" s="562"/>
      <c r="BL17" s="562"/>
      <c r="BM17" s="562"/>
      <c r="BN17" s="562"/>
      <c r="BO17" s="563"/>
      <c r="BX17" s="174"/>
      <c r="BY17" s="175"/>
    </row>
    <row r="18" spans="1:107" ht="18" customHeight="1">
      <c r="A18" s="574" t="s">
        <v>23</v>
      </c>
      <c r="B18" s="575"/>
      <c r="C18" s="580" t="s">
        <v>279</v>
      </c>
      <c r="D18" s="581"/>
      <c r="E18" s="581"/>
      <c r="F18" s="581"/>
      <c r="G18" s="581"/>
      <c r="H18" s="581"/>
      <c r="I18" s="581"/>
      <c r="J18" s="581"/>
      <c r="K18" s="582" t="s">
        <v>161</v>
      </c>
      <c r="L18" s="582"/>
      <c r="M18" s="583"/>
      <c r="N18" s="584" t="s">
        <v>25</v>
      </c>
      <c r="O18" s="584"/>
      <c r="P18" s="584"/>
      <c r="Q18" s="584"/>
      <c r="R18" s="584"/>
      <c r="S18" s="584"/>
      <c r="T18" s="584"/>
      <c r="U18" s="584"/>
      <c r="V18" s="584"/>
      <c r="W18" s="584"/>
      <c r="X18" s="584"/>
      <c r="Y18" s="584"/>
      <c r="Z18" s="584"/>
      <c r="AA18" s="585"/>
      <c r="AB18" s="586" t="s">
        <v>26</v>
      </c>
      <c r="AC18" s="584"/>
      <c r="AD18" s="584"/>
      <c r="AE18" s="584"/>
      <c r="AF18" s="584"/>
      <c r="AG18" s="584"/>
      <c r="AH18" s="584"/>
      <c r="AI18" s="584"/>
      <c r="AJ18" s="584"/>
      <c r="AK18" s="584"/>
      <c r="AL18" s="584"/>
      <c r="AM18" s="584"/>
      <c r="AN18" s="584"/>
      <c r="AO18" s="584"/>
      <c r="AP18" s="587"/>
      <c r="AQ18" s="588" t="s">
        <v>27</v>
      </c>
      <c r="AR18" s="588"/>
      <c r="AS18" s="545" t="s">
        <v>28</v>
      </c>
      <c r="AT18" s="545"/>
      <c r="AU18" s="545"/>
      <c r="AV18" s="545"/>
      <c r="AW18" s="545"/>
      <c r="AX18" s="545"/>
      <c r="AY18" s="545"/>
      <c r="AZ18" s="545"/>
      <c r="BA18" s="545"/>
      <c r="BB18" s="545"/>
      <c r="BC18" s="538">
        <v>45767</v>
      </c>
      <c r="BD18" s="539"/>
      <c r="BE18" s="539"/>
      <c r="BF18" s="539"/>
      <c r="BG18" s="539"/>
      <c r="BH18" s="539"/>
      <c r="BI18" s="539"/>
      <c r="BJ18" s="539"/>
      <c r="BK18" s="539"/>
      <c r="BL18" s="539"/>
      <c r="BM18" s="539"/>
      <c r="BN18" s="539"/>
      <c r="BO18" s="540"/>
      <c r="BP18" s="112">
        <f>YEAR(EDATE(BC18,-3))</f>
        <v>2025</v>
      </c>
      <c r="BX18" s="100">
        <f>IF(AND(K18="有",H19=""),1,0)</f>
        <v>0</v>
      </c>
      <c r="BY18" s="106" t="str">
        <f>IF(BX18=1,"建築年度に入力漏れがあります","")</f>
        <v/>
      </c>
    </row>
    <row r="19" spans="1:107" ht="18" customHeight="1">
      <c r="A19" s="576"/>
      <c r="B19" s="577"/>
      <c r="C19" s="392" t="s">
        <v>24</v>
      </c>
      <c r="D19" s="205"/>
      <c r="E19" s="205"/>
      <c r="F19" s="205"/>
      <c r="G19" s="205"/>
      <c r="H19" s="393">
        <v>1990</v>
      </c>
      <c r="I19" s="393"/>
      <c r="J19" s="393"/>
      <c r="K19" s="394" t="s">
        <v>22</v>
      </c>
      <c r="L19" s="394"/>
      <c r="M19" s="395"/>
      <c r="N19" s="396" t="s">
        <v>32</v>
      </c>
      <c r="O19" s="396"/>
      <c r="P19" s="396"/>
      <c r="Q19" s="396"/>
      <c r="R19" s="396"/>
      <c r="S19" s="396"/>
      <c r="T19" s="396"/>
      <c r="U19" s="396"/>
      <c r="V19" s="396"/>
      <c r="W19" s="396"/>
      <c r="X19" s="396"/>
      <c r="Y19" s="396"/>
      <c r="Z19" s="396"/>
      <c r="AA19" s="397"/>
      <c r="AB19" s="543" t="s">
        <v>33</v>
      </c>
      <c r="AC19" s="396"/>
      <c r="AD19" s="396"/>
      <c r="AE19" s="396"/>
      <c r="AF19" s="396"/>
      <c r="AG19" s="396"/>
      <c r="AH19" s="396"/>
      <c r="AI19" s="396"/>
      <c r="AJ19" s="396"/>
      <c r="AK19" s="396"/>
      <c r="AL19" s="396"/>
      <c r="AM19" s="396"/>
      <c r="AN19" s="396"/>
      <c r="AO19" s="396"/>
      <c r="AP19" s="544"/>
      <c r="AQ19" s="588"/>
      <c r="AR19" s="588"/>
      <c r="AS19" s="550" t="s">
        <v>34</v>
      </c>
      <c r="AT19" s="550"/>
      <c r="AU19" s="550"/>
      <c r="AV19" s="550"/>
      <c r="AW19" s="550"/>
      <c r="AX19" s="550"/>
      <c r="AY19" s="550"/>
      <c r="AZ19" s="550"/>
      <c r="BA19" s="550"/>
      <c r="BB19" s="550"/>
      <c r="BC19" s="532">
        <v>45772</v>
      </c>
      <c r="BD19" s="533"/>
      <c r="BE19" s="533"/>
      <c r="BF19" s="533"/>
      <c r="BG19" s="533"/>
      <c r="BH19" s="533"/>
      <c r="BI19" s="533"/>
      <c r="BJ19" s="533"/>
      <c r="BK19" s="533"/>
      <c r="BL19" s="533"/>
      <c r="BM19" s="533"/>
      <c r="BN19" s="533"/>
      <c r="BO19" s="534"/>
      <c r="BP19" s="112">
        <f t="shared" ref="BP19:BP21" si="0">YEAR(EDATE(BC19,-3))</f>
        <v>2025</v>
      </c>
      <c r="BX19" s="100">
        <f>IF(AND(K18="有",OR(N21="",AND(N21="有",OR(T21="",T22="")))),1,0)</f>
        <v>0</v>
      </c>
      <c r="BY19" s="106" t="str">
        <f>IF(BX19=1,"国庫補助の有無の項目に入力漏れがあります","")</f>
        <v/>
      </c>
    </row>
    <row r="20" spans="1:107" ht="18" customHeight="1">
      <c r="A20" s="576"/>
      <c r="B20" s="577"/>
      <c r="C20" s="403" t="s">
        <v>30</v>
      </c>
      <c r="D20" s="390"/>
      <c r="E20" s="390"/>
      <c r="F20" s="390"/>
      <c r="G20" s="390"/>
      <c r="H20" s="404">
        <f ca="1">YEAR(EDATE(TODAY(),-3))-H19</f>
        <v>36</v>
      </c>
      <c r="I20" s="404"/>
      <c r="J20" s="404"/>
      <c r="K20" s="394" t="s">
        <v>31</v>
      </c>
      <c r="L20" s="394"/>
      <c r="M20" s="395"/>
      <c r="N20" s="396"/>
      <c r="O20" s="396"/>
      <c r="P20" s="396"/>
      <c r="Q20" s="396"/>
      <c r="R20" s="396"/>
      <c r="S20" s="396"/>
      <c r="T20" s="396"/>
      <c r="U20" s="396"/>
      <c r="V20" s="396"/>
      <c r="W20" s="396"/>
      <c r="X20" s="396"/>
      <c r="Y20" s="396"/>
      <c r="Z20" s="396"/>
      <c r="AA20" s="397"/>
      <c r="AB20" s="543"/>
      <c r="AC20" s="396"/>
      <c r="AD20" s="396"/>
      <c r="AE20" s="396"/>
      <c r="AF20" s="396"/>
      <c r="AG20" s="396"/>
      <c r="AH20" s="396"/>
      <c r="AI20" s="396"/>
      <c r="AJ20" s="396"/>
      <c r="AK20" s="396"/>
      <c r="AL20" s="396"/>
      <c r="AM20" s="396"/>
      <c r="AN20" s="396"/>
      <c r="AO20" s="396"/>
      <c r="AP20" s="544"/>
      <c r="AQ20" s="588"/>
      <c r="AR20" s="588"/>
      <c r="AS20" s="541" t="s">
        <v>39</v>
      </c>
      <c r="AT20" s="541"/>
      <c r="AU20" s="541"/>
      <c r="AV20" s="541"/>
      <c r="AW20" s="541"/>
      <c r="AX20" s="541"/>
      <c r="AY20" s="541"/>
      <c r="AZ20" s="541"/>
      <c r="BA20" s="541"/>
      <c r="BB20" s="541"/>
      <c r="BC20" s="532">
        <v>46112</v>
      </c>
      <c r="BD20" s="533"/>
      <c r="BE20" s="533"/>
      <c r="BF20" s="533"/>
      <c r="BG20" s="533"/>
      <c r="BH20" s="533"/>
      <c r="BI20" s="533"/>
      <c r="BJ20" s="533"/>
      <c r="BK20" s="533"/>
      <c r="BL20" s="533"/>
      <c r="BM20" s="533"/>
      <c r="BN20" s="533"/>
      <c r="BO20" s="534"/>
      <c r="BP20" s="112">
        <f t="shared" si="0"/>
        <v>2025</v>
      </c>
      <c r="BX20" s="100">
        <f>IF(OR(AD22="",AND(AD22="有",AH21="")),1,0)</f>
        <v>0</v>
      </c>
      <c r="BY20" s="106" t="str">
        <f>IF(BX20=1,"財産処分承認申請の必要性の有無の項目に入力漏れがあります","")</f>
        <v/>
      </c>
    </row>
    <row r="21" spans="1:107" ht="18" customHeight="1">
      <c r="A21" s="576"/>
      <c r="B21" s="577"/>
      <c r="C21" s="398" t="s">
        <v>35</v>
      </c>
      <c r="D21" s="399"/>
      <c r="E21" s="399"/>
      <c r="F21" s="399"/>
      <c r="G21" s="400">
        <v>3000</v>
      </c>
      <c r="H21" s="400"/>
      <c r="I21" s="400"/>
      <c r="J21" s="400"/>
      <c r="K21" s="399" t="s">
        <v>36</v>
      </c>
      <c r="L21" s="399"/>
      <c r="M21" s="157"/>
      <c r="N21" s="401" t="s">
        <v>161</v>
      </c>
      <c r="O21" s="401"/>
      <c r="P21" s="401"/>
      <c r="Q21" s="401"/>
      <c r="R21" s="401"/>
      <c r="S21" s="24" t="s">
        <v>21</v>
      </c>
      <c r="T21" s="370">
        <v>1990</v>
      </c>
      <c r="U21" s="370"/>
      <c r="V21" s="370"/>
      <c r="W21" s="370"/>
      <c r="X21" s="370"/>
      <c r="Y21" s="46" t="s">
        <v>22</v>
      </c>
      <c r="Z21" s="46"/>
      <c r="AA21" s="161" t="s">
        <v>37</v>
      </c>
      <c r="AB21" s="839" t="s">
        <v>38</v>
      </c>
      <c r="AC21" s="840"/>
      <c r="AD21" s="840"/>
      <c r="AE21" s="840"/>
      <c r="AF21" s="840"/>
      <c r="AG21" s="200" t="s">
        <v>21</v>
      </c>
      <c r="AH21" s="551" t="s">
        <v>163</v>
      </c>
      <c r="AI21" s="551"/>
      <c r="AJ21" s="551"/>
      <c r="AK21" s="551"/>
      <c r="AL21" s="551"/>
      <c r="AM21" s="551"/>
      <c r="AN21" s="551"/>
      <c r="AO21" s="200" t="s">
        <v>37</v>
      </c>
      <c r="AP21" s="164"/>
      <c r="AQ21" s="588"/>
      <c r="AR21" s="588"/>
      <c r="AS21" s="541" t="s">
        <v>43</v>
      </c>
      <c r="AT21" s="541"/>
      <c r="AU21" s="541"/>
      <c r="AV21" s="541"/>
      <c r="AW21" s="541"/>
      <c r="AX21" s="541"/>
      <c r="AY21" s="541"/>
      <c r="AZ21" s="541"/>
      <c r="BA21" s="541"/>
      <c r="BB21" s="541"/>
      <c r="BC21" s="532">
        <v>46113</v>
      </c>
      <c r="BD21" s="533"/>
      <c r="BE21" s="533"/>
      <c r="BF21" s="533"/>
      <c r="BG21" s="533"/>
      <c r="BH21" s="533"/>
      <c r="BI21" s="533"/>
      <c r="BJ21" s="533"/>
      <c r="BK21" s="533"/>
      <c r="BL21" s="533"/>
      <c r="BM21" s="533"/>
      <c r="BN21" s="533"/>
      <c r="BO21" s="534"/>
      <c r="BP21" s="112">
        <f t="shared" si="0"/>
        <v>2026</v>
      </c>
      <c r="BX21" s="100">
        <f>IF(OR(BC18="",BC19="",BC20="",BC21=""),1,0)</f>
        <v>0</v>
      </c>
      <c r="BY21" s="106" t="str">
        <f>IF(BX21=1,"施行計画の項目に入力漏れがあります","")</f>
        <v/>
      </c>
    </row>
    <row r="22" spans="1:107" ht="18" customHeight="1">
      <c r="A22" s="576"/>
      <c r="B22" s="577"/>
      <c r="C22" s="398" t="s">
        <v>40</v>
      </c>
      <c r="D22" s="399"/>
      <c r="E22" s="399"/>
      <c r="F22" s="399"/>
      <c r="G22" s="399"/>
      <c r="H22" s="160" t="s">
        <v>41</v>
      </c>
      <c r="I22" s="160"/>
      <c r="J22" s="160"/>
      <c r="K22" s="406">
        <v>0.28000000000000003</v>
      </c>
      <c r="L22" s="406"/>
      <c r="M22" s="407"/>
      <c r="N22" s="401"/>
      <c r="O22" s="401"/>
      <c r="P22" s="401"/>
      <c r="Q22" s="401"/>
      <c r="R22" s="401"/>
      <c r="S22" s="24" t="s">
        <v>21</v>
      </c>
      <c r="T22" s="405">
        <v>15000</v>
      </c>
      <c r="U22" s="405"/>
      <c r="V22" s="405"/>
      <c r="W22" s="405"/>
      <c r="X22" s="405"/>
      <c r="Y22" s="46" t="s">
        <v>42</v>
      </c>
      <c r="Z22" s="46"/>
      <c r="AA22" s="161" t="s">
        <v>37</v>
      </c>
      <c r="AB22" s="162"/>
      <c r="AC22" s="163"/>
      <c r="AD22" s="108" t="s">
        <v>161</v>
      </c>
      <c r="AE22" s="163"/>
      <c r="AF22" s="163"/>
      <c r="AG22" s="200"/>
      <c r="AH22" s="551"/>
      <c r="AI22" s="551"/>
      <c r="AJ22" s="551"/>
      <c r="AK22" s="551"/>
      <c r="AL22" s="551"/>
      <c r="AM22" s="551"/>
      <c r="AN22" s="551"/>
      <c r="AO22" s="200"/>
      <c r="AP22" s="164"/>
      <c r="AQ22" s="588"/>
      <c r="AR22" s="588"/>
      <c r="BO22" s="5"/>
      <c r="BX22" s="100">
        <f>IF(OR(BC19-BC18&lt;0,BC20-BC19&lt;0,BC21-BC20&lt;0),1,0)</f>
        <v>0</v>
      </c>
      <c r="BY22" s="106" t="str">
        <f>IF(BX22=1,"施行計画の日付が不整合です（契約→着工→完成→開所となっていない）","")</f>
        <v/>
      </c>
    </row>
    <row r="23" spans="1:107" ht="18" customHeight="1" thickBot="1">
      <c r="A23" s="578"/>
      <c r="B23" s="579"/>
      <c r="C23" s="408" t="s">
        <v>44</v>
      </c>
      <c r="D23" s="409"/>
      <c r="E23" s="409"/>
      <c r="F23" s="409"/>
      <c r="G23" s="410"/>
      <c r="H23" s="410"/>
      <c r="I23" s="410"/>
      <c r="J23" s="410"/>
      <c r="K23" s="409" t="s">
        <v>45</v>
      </c>
      <c r="L23" s="409"/>
      <c r="M23" s="158"/>
      <c r="N23" s="402"/>
      <c r="O23" s="402"/>
      <c r="P23" s="402"/>
      <c r="Q23" s="402"/>
      <c r="R23" s="402"/>
      <c r="S23" s="49"/>
      <c r="T23" s="841"/>
      <c r="U23" s="841"/>
      <c r="V23" s="841"/>
      <c r="W23" s="841"/>
      <c r="X23" s="841"/>
      <c r="Y23" s="50"/>
      <c r="Z23" s="50"/>
      <c r="AA23" s="165"/>
      <c r="AB23" s="842"/>
      <c r="AC23" s="843"/>
      <c r="AD23" s="843"/>
      <c r="AE23" s="843"/>
      <c r="AF23" s="843"/>
      <c r="AG23" s="813"/>
      <c r="AH23" s="552"/>
      <c r="AI23" s="552"/>
      <c r="AJ23" s="552"/>
      <c r="AK23" s="552"/>
      <c r="AL23" s="552"/>
      <c r="AM23" s="552"/>
      <c r="AN23" s="552"/>
      <c r="AO23" s="813"/>
      <c r="AP23" s="166"/>
      <c r="AQ23" s="589"/>
      <c r="AR23" s="589"/>
      <c r="AS23" s="88"/>
      <c r="AT23" s="88"/>
      <c r="AU23" s="88"/>
      <c r="AV23" s="88"/>
      <c r="AW23" s="88"/>
      <c r="AX23" s="88"/>
      <c r="AY23" s="88"/>
      <c r="AZ23" s="88"/>
      <c r="BA23" s="88"/>
      <c r="BB23" s="88"/>
      <c r="BC23" s="88"/>
      <c r="BD23" s="88"/>
      <c r="BE23" s="88"/>
      <c r="BF23" s="88"/>
      <c r="BG23" s="88"/>
      <c r="BH23" s="88"/>
      <c r="BI23" s="88"/>
      <c r="BJ23" s="88"/>
      <c r="BK23" s="88"/>
      <c r="BL23" s="88"/>
      <c r="BM23" s="88"/>
      <c r="BN23" s="88"/>
      <c r="BO23" s="10"/>
      <c r="BX23" s="100">
        <f>IF(AND(F12="大規模修繕",BK14-AW14&gt;0),1,0)</f>
        <v>0</v>
      </c>
      <c r="BY23" s="106" t="str">
        <f>IF(BX23=1,"整備区分が大規模修繕なのに面積が拡張しています","")</f>
        <v/>
      </c>
    </row>
    <row r="24" spans="1:107" ht="15.75" customHeight="1">
      <c r="A24" s="328" t="s">
        <v>46</v>
      </c>
      <c r="B24" s="329"/>
      <c r="C24" s="334" t="s">
        <v>47</v>
      </c>
      <c r="D24" s="335"/>
      <c r="E24" s="335"/>
      <c r="F24" s="335"/>
      <c r="G24" s="335"/>
      <c r="H24" s="335"/>
      <c r="I24" s="335"/>
      <c r="J24" s="335"/>
      <c r="K24" s="335"/>
      <c r="L24" s="335"/>
      <c r="M24" s="336"/>
      <c r="N24" s="337" t="s">
        <v>48</v>
      </c>
      <c r="O24" s="258"/>
      <c r="P24" s="258"/>
      <c r="Q24" s="258"/>
      <c r="R24" s="258"/>
      <c r="S24" s="258"/>
      <c r="T24" s="258"/>
      <c r="U24" s="258"/>
      <c r="V24" s="258"/>
      <c r="W24" s="258"/>
      <c r="X24" s="258"/>
      <c r="Y24" s="258"/>
      <c r="Z24" s="258"/>
      <c r="AA24" s="338"/>
      <c r="AB24" s="339" t="s">
        <v>49</v>
      </c>
      <c r="AC24" s="339"/>
      <c r="AD24" s="339"/>
      <c r="AE24" s="339"/>
      <c r="AF24" s="339"/>
      <c r="AG24" s="339"/>
      <c r="AH24" s="339"/>
      <c r="AI24" s="339"/>
      <c r="AJ24" s="339"/>
      <c r="AK24" s="339"/>
      <c r="AL24" s="339"/>
      <c r="AM24" s="339"/>
      <c r="AN24" s="339"/>
      <c r="AO24" s="339"/>
      <c r="AP24" s="339"/>
      <c r="AQ24" s="340"/>
      <c r="AR24" s="340"/>
      <c r="AS24" s="339"/>
      <c r="AT24" s="339"/>
      <c r="AU24" s="339"/>
      <c r="AV24" s="339"/>
      <c r="AW24" s="341"/>
      <c r="AX24" s="84" t="s">
        <v>50</v>
      </c>
      <c r="AY24" s="84"/>
      <c r="AZ24" s="84"/>
      <c r="BA24" s="84"/>
      <c r="BB24" s="84"/>
      <c r="BC24" s="84"/>
      <c r="BD24" s="84"/>
      <c r="BE24" s="84"/>
      <c r="BF24" s="84"/>
      <c r="BG24" s="84"/>
      <c r="BH24" s="84"/>
      <c r="BI24" s="84"/>
      <c r="BJ24" s="84"/>
      <c r="BK24" s="84"/>
      <c r="BL24" s="84"/>
      <c r="BM24" s="84"/>
      <c r="BN24" s="84"/>
      <c r="BO24" s="12"/>
      <c r="BP24" s="11"/>
      <c r="BX24" s="100">
        <f>IFERROR(IF(OR(AND(F17&lt;&gt;0,F16&lt;&gt;BP18),AND(F17=0,K17&lt;&gt;0,K16&lt;&gt;BP18),AND(F17=0,K17=0,P17&lt;&gt;0,P16&lt;&gt;BP18),AND(F17=0,K17=0,P17=0,U17&lt;&gt;0,U16&lt;&gt;BP18)),1,0),0)</f>
        <v>1</v>
      </c>
      <c r="BY24" s="106" t="str">
        <f>IF(BX24=1,"年次計画の開始年度と、契約予定年月日の年度がずれています","")</f>
        <v>年次計画の開始年度と、契約予定年月日の年度がずれています</v>
      </c>
    </row>
    <row r="25" spans="1:107" ht="13.5" customHeight="1">
      <c r="A25" s="330"/>
      <c r="B25" s="331"/>
      <c r="C25" s="110"/>
      <c r="D25" s="111"/>
      <c r="E25" s="1" t="s">
        <v>51</v>
      </c>
      <c r="M25" s="6"/>
      <c r="N25" s="110"/>
      <c r="O25" s="111"/>
      <c r="P25" s="1" t="s">
        <v>52</v>
      </c>
      <c r="AA25" s="6"/>
      <c r="AB25" s="85" t="s">
        <v>53</v>
      </c>
      <c r="AC25" s="85"/>
      <c r="AD25" s="85"/>
      <c r="AE25" s="85"/>
      <c r="AF25" s="85"/>
      <c r="AG25" s="85"/>
      <c r="AH25" s="85"/>
      <c r="AI25" s="85"/>
      <c r="AJ25" s="85"/>
      <c r="AK25" s="85"/>
      <c r="AL25" s="85"/>
      <c r="AM25" s="85"/>
      <c r="AN25" s="73"/>
      <c r="AO25" s="351">
        <v>45037</v>
      </c>
      <c r="AP25" s="351"/>
      <c r="AQ25" s="351"/>
      <c r="AR25" s="351"/>
      <c r="AS25" s="351"/>
      <c r="AT25" s="351"/>
      <c r="AU25" s="351"/>
      <c r="AV25" s="85" t="s">
        <v>171</v>
      </c>
      <c r="AW25" s="13"/>
      <c r="AX25" s="342" t="s">
        <v>349</v>
      </c>
      <c r="AY25" s="343"/>
      <c r="AZ25" s="343"/>
      <c r="BA25" s="343"/>
      <c r="BB25" s="343"/>
      <c r="BC25" s="343"/>
      <c r="BD25" s="343"/>
      <c r="BE25" s="343"/>
      <c r="BF25" s="343"/>
      <c r="BG25" s="343"/>
      <c r="BH25" s="343"/>
      <c r="BI25" s="343"/>
      <c r="BJ25" s="343"/>
      <c r="BK25" s="343"/>
      <c r="BL25" s="343"/>
      <c r="BM25" s="343"/>
      <c r="BN25" s="343"/>
      <c r="BO25" s="344"/>
      <c r="BX25" s="100">
        <f>IFERROR(IF(OR(AND(U17&lt;&gt;0,Z17=0,U16&lt;&gt;BP20),AND(Z17&lt;&gt;0,Z16&lt;&gt;BP20)),1,0),0)</f>
        <v>0</v>
      </c>
      <c r="BY25" s="106" t="str">
        <f>IF(BX25=1,"年次計画の最終年度と、完成予定年月日の年度がずれています","")</f>
        <v/>
      </c>
    </row>
    <row r="26" spans="1:107" ht="13.5" customHeight="1">
      <c r="A26" s="330"/>
      <c r="B26" s="331"/>
      <c r="C26" s="110"/>
      <c r="D26" s="111"/>
      <c r="E26" s="1" t="s">
        <v>54</v>
      </c>
      <c r="M26" s="6"/>
      <c r="N26" s="87" t="s">
        <v>21</v>
      </c>
      <c r="O26" s="111"/>
      <c r="P26" s="1" t="s">
        <v>55</v>
      </c>
      <c r="S26" s="111"/>
      <c r="T26" s="1" t="s">
        <v>56</v>
      </c>
      <c r="W26" s="111"/>
      <c r="X26" s="412"/>
      <c r="Y26" s="412"/>
      <c r="Z26" s="412"/>
      <c r="AA26" s="6" t="s">
        <v>37</v>
      </c>
      <c r="AB26" s="85" t="s">
        <v>57</v>
      </c>
      <c r="AC26" s="85"/>
      <c r="AD26" s="85"/>
      <c r="AE26" s="85"/>
      <c r="AF26" s="85"/>
      <c r="AG26" s="85"/>
      <c r="AH26" s="85"/>
      <c r="AI26" s="85"/>
      <c r="AJ26" s="85"/>
      <c r="AK26" s="85"/>
      <c r="AL26" s="85"/>
      <c r="AM26" s="85"/>
      <c r="AN26" s="74"/>
      <c r="AO26" s="391">
        <v>45037</v>
      </c>
      <c r="AP26" s="391"/>
      <c r="AQ26" s="391"/>
      <c r="AR26" s="391"/>
      <c r="AS26" s="391"/>
      <c r="AT26" s="391"/>
      <c r="AU26" s="391"/>
      <c r="AV26" s="85" t="s">
        <v>171</v>
      </c>
      <c r="AW26" s="13"/>
      <c r="AX26" s="343"/>
      <c r="AY26" s="343"/>
      <c r="AZ26" s="343"/>
      <c r="BA26" s="343"/>
      <c r="BB26" s="343"/>
      <c r="BC26" s="343"/>
      <c r="BD26" s="343"/>
      <c r="BE26" s="343"/>
      <c r="BF26" s="343"/>
      <c r="BG26" s="343"/>
      <c r="BH26" s="343"/>
      <c r="BI26" s="343"/>
      <c r="BJ26" s="343"/>
      <c r="BK26" s="343"/>
      <c r="BL26" s="343"/>
      <c r="BM26" s="343"/>
      <c r="BN26" s="343"/>
      <c r="BO26" s="344"/>
    </row>
    <row r="27" spans="1:107" ht="13.5" customHeight="1" thickBot="1">
      <c r="A27" s="332"/>
      <c r="B27" s="333"/>
      <c r="C27" s="347" t="s">
        <v>58</v>
      </c>
      <c r="D27" s="348"/>
      <c r="E27" s="348"/>
      <c r="F27" s="348"/>
      <c r="G27" s="348"/>
      <c r="H27" s="348"/>
      <c r="I27" s="348"/>
      <c r="J27" s="348"/>
      <c r="K27" s="348"/>
      <c r="L27" s="348"/>
      <c r="M27" s="349"/>
      <c r="N27" s="14"/>
      <c r="O27" s="88"/>
      <c r="P27" s="88"/>
      <c r="Q27" s="88"/>
      <c r="R27" s="88"/>
      <c r="S27" s="88"/>
      <c r="T27" s="88"/>
      <c r="U27" s="88"/>
      <c r="V27" s="88"/>
      <c r="W27" s="88"/>
      <c r="X27" s="88"/>
      <c r="Y27" s="88"/>
      <c r="Z27" s="88"/>
      <c r="AA27" s="8"/>
      <c r="AB27" s="345" t="s">
        <v>59</v>
      </c>
      <c r="AC27" s="345"/>
      <c r="AD27" s="345"/>
      <c r="AE27" s="345"/>
      <c r="AF27" s="345"/>
      <c r="AG27" s="345"/>
      <c r="AH27" s="345"/>
      <c r="AI27" s="345"/>
      <c r="AJ27" s="345"/>
      <c r="AK27" s="345"/>
      <c r="AL27" s="345"/>
      <c r="AM27" s="345"/>
      <c r="AN27" s="345"/>
      <c r="AO27" s="345"/>
      <c r="AP27" s="345"/>
      <c r="AQ27" s="345"/>
      <c r="AR27" s="345"/>
      <c r="AS27" s="345"/>
      <c r="AT27" s="345"/>
      <c r="AU27" s="345"/>
      <c r="AV27" s="345"/>
      <c r="AW27" s="350"/>
      <c r="AX27" s="345"/>
      <c r="AY27" s="345"/>
      <c r="AZ27" s="345"/>
      <c r="BA27" s="345"/>
      <c r="BB27" s="345"/>
      <c r="BC27" s="345"/>
      <c r="BD27" s="345"/>
      <c r="BE27" s="345"/>
      <c r="BF27" s="345"/>
      <c r="BG27" s="345"/>
      <c r="BH27" s="345"/>
      <c r="BI27" s="345"/>
      <c r="BJ27" s="345"/>
      <c r="BK27" s="345"/>
      <c r="BL27" s="345"/>
      <c r="BM27" s="345"/>
      <c r="BN27" s="345"/>
      <c r="BO27" s="346"/>
      <c r="CJ27" s="390"/>
      <c r="CK27" s="390"/>
      <c r="CL27" s="390"/>
      <c r="CM27" s="390"/>
      <c r="CN27" s="390"/>
      <c r="CO27" s="390"/>
      <c r="CP27" s="390"/>
      <c r="CQ27" s="390"/>
      <c r="CR27" s="390"/>
      <c r="CS27" s="390"/>
      <c r="CT27" s="390"/>
      <c r="CU27" s="390"/>
      <c r="CV27" s="390"/>
      <c r="CW27" s="390"/>
      <c r="CX27" s="390"/>
      <c r="CY27" s="390"/>
      <c r="CZ27" s="390"/>
      <c r="DA27" s="390"/>
      <c r="DB27" s="390"/>
      <c r="DC27" s="390"/>
    </row>
    <row r="28" spans="1:107" ht="11.25" customHeight="1" thickBo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107" ht="18" customHeight="1">
      <c r="A29" s="352" t="s">
        <v>60</v>
      </c>
      <c r="B29" s="353"/>
      <c r="C29" s="83"/>
      <c r="D29" s="358" t="s">
        <v>61</v>
      </c>
      <c r="E29" s="358"/>
      <c r="F29" s="358"/>
      <c r="G29" s="358"/>
      <c r="H29" s="84"/>
      <c r="I29" s="84"/>
      <c r="J29" s="84"/>
      <c r="K29" s="84"/>
      <c r="L29" s="84"/>
      <c r="M29" s="84"/>
      <c r="N29" s="97"/>
      <c r="O29" s="97"/>
      <c r="P29" s="97"/>
      <c r="Q29" s="97"/>
      <c r="R29" s="97"/>
      <c r="S29" s="376"/>
      <c r="T29" s="376"/>
      <c r="U29" s="376"/>
      <c r="V29" s="376"/>
      <c r="W29" s="376"/>
      <c r="X29" s="376"/>
      <c r="Y29" s="335" t="s">
        <v>17</v>
      </c>
      <c r="Z29" s="335"/>
      <c r="AA29" s="359"/>
      <c r="AB29" s="360" t="s">
        <v>62</v>
      </c>
      <c r="AC29" s="361"/>
      <c r="AD29" s="361"/>
      <c r="AE29" s="361"/>
      <c r="AF29" s="361"/>
      <c r="AG29" s="361"/>
      <c r="AH29" s="361"/>
      <c r="AI29" s="361"/>
      <c r="AJ29" s="361"/>
      <c r="AK29" s="361"/>
      <c r="AL29" s="361"/>
      <c r="AM29" s="361"/>
      <c r="AN29" s="361"/>
      <c r="AO29" s="361"/>
      <c r="AP29" s="361"/>
      <c r="AQ29" s="361"/>
      <c r="AR29" s="361"/>
      <c r="AS29" s="361"/>
      <c r="AT29" s="361"/>
      <c r="AU29" s="361"/>
      <c r="AV29" s="361"/>
      <c r="AW29" s="361"/>
      <c r="AX29" s="361"/>
      <c r="AY29" s="361"/>
      <c r="AZ29" s="361"/>
      <c r="BA29" s="361"/>
      <c r="BB29" s="361"/>
      <c r="BC29" s="361"/>
      <c r="BD29" s="361"/>
      <c r="BE29" s="361"/>
      <c r="BF29" s="361"/>
      <c r="BG29" s="361"/>
      <c r="BH29" s="361"/>
      <c r="BI29" s="361"/>
      <c r="BJ29" s="361"/>
      <c r="BK29" s="362"/>
      <c r="BL29" s="363" t="s">
        <v>63</v>
      </c>
      <c r="BM29" s="364"/>
      <c r="BN29" s="364"/>
      <c r="BO29" s="365"/>
      <c r="BX29" s="174">
        <f>IF(OR(AND(S29="",OR(K30="",O30="",T30=""),OR(J31="",T31="",K32=""),AB30=""),AB32=""),1,0)</f>
        <v>0</v>
      </c>
      <c r="BY29" s="571" t="str">
        <f>IF(BX29=1,"用地の所有状況に入力漏れがあります（「用地について」は、特記すべきことがない場合、「特に問題なし」等と記入してください）","")</f>
        <v/>
      </c>
    </row>
    <row r="30" spans="1:107" ht="18" customHeight="1">
      <c r="A30" s="354"/>
      <c r="B30" s="355"/>
      <c r="C30" s="15"/>
      <c r="D30" s="305" t="s">
        <v>64</v>
      </c>
      <c r="E30" s="305"/>
      <c r="F30" s="305"/>
      <c r="G30" s="305"/>
      <c r="H30" s="305" t="s">
        <v>65</v>
      </c>
      <c r="I30" s="305"/>
      <c r="J30" s="305"/>
      <c r="K30" s="306"/>
      <c r="L30" s="306"/>
      <c r="M30" s="305" t="s">
        <v>29</v>
      </c>
      <c r="N30" s="305"/>
      <c r="O30" s="306"/>
      <c r="P30" s="306"/>
      <c r="Q30" s="305" t="s">
        <v>66</v>
      </c>
      <c r="R30" s="305"/>
      <c r="S30" s="305"/>
      <c r="T30" s="382"/>
      <c r="U30" s="382"/>
      <c r="V30" s="382"/>
      <c r="W30" s="382"/>
      <c r="X30" s="382"/>
      <c r="Y30" s="385" t="s">
        <v>17</v>
      </c>
      <c r="Z30" s="385"/>
      <c r="AA30" s="386"/>
      <c r="AB30" s="387"/>
      <c r="AC30" s="388"/>
      <c r="AD30" s="388"/>
      <c r="AE30" s="388"/>
      <c r="AF30" s="388"/>
      <c r="AG30" s="388"/>
      <c r="AH30" s="388"/>
      <c r="AI30" s="388"/>
      <c r="AJ30" s="388"/>
      <c r="AK30" s="388"/>
      <c r="AL30" s="388"/>
      <c r="AM30" s="388"/>
      <c r="AN30" s="388"/>
      <c r="AO30" s="388"/>
      <c r="AP30" s="388"/>
      <c r="AQ30" s="388"/>
      <c r="AR30" s="388"/>
      <c r="AS30" s="388"/>
      <c r="AT30" s="388"/>
      <c r="AU30" s="388"/>
      <c r="AV30" s="388"/>
      <c r="AW30" s="388"/>
      <c r="AX30" s="388"/>
      <c r="AY30" s="388"/>
      <c r="AZ30" s="388"/>
      <c r="BA30" s="388"/>
      <c r="BB30" s="388"/>
      <c r="BC30" s="388"/>
      <c r="BD30" s="388"/>
      <c r="BE30" s="388"/>
      <c r="BF30" s="388"/>
      <c r="BG30" s="388"/>
      <c r="BH30" s="388"/>
      <c r="BI30" s="388"/>
      <c r="BJ30" s="388"/>
      <c r="BK30" s="389"/>
      <c r="BL30" s="366"/>
      <c r="BM30" s="367"/>
      <c r="BN30" s="367"/>
      <c r="BO30" s="368"/>
      <c r="BX30" s="174"/>
      <c r="BY30" s="571"/>
    </row>
    <row r="31" spans="1:107" ht="18" customHeight="1">
      <c r="A31" s="354"/>
      <c r="B31" s="355"/>
      <c r="C31" s="16"/>
      <c r="D31" s="301" t="s">
        <v>67</v>
      </c>
      <c r="E31" s="301"/>
      <c r="F31" s="301"/>
      <c r="G31" s="301"/>
      <c r="H31" s="17" t="s">
        <v>21</v>
      </c>
      <c r="I31" s="18"/>
      <c r="J31" s="383" t="s">
        <v>69</v>
      </c>
      <c r="K31" s="383"/>
      <c r="L31" s="383"/>
      <c r="M31" s="383"/>
      <c r="N31" s="383"/>
      <c r="O31" s="383"/>
      <c r="P31" s="383"/>
      <c r="Q31" s="19"/>
      <c r="R31" s="19" t="s">
        <v>37</v>
      </c>
      <c r="S31" s="19"/>
      <c r="T31" s="375">
        <v>1500</v>
      </c>
      <c r="U31" s="375"/>
      <c r="V31" s="375"/>
      <c r="W31" s="375"/>
      <c r="X31" s="375"/>
      <c r="Y31" s="377" t="s">
        <v>17</v>
      </c>
      <c r="Z31" s="377"/>
      <c r="AA31" s="378"/>
      <c r="AB31" s="302" t="s">
        <v>71</v>
      </c>
      <c r="AC31" s="303"/>
      <c r="AD31" s="303"/>
      <c r="AE31" s="303"/>
      <c r="AF31" s="303"/>
      <c r="AG31" s="303"/>
      <c r="AH31" s="303"/>
      <c r="AI31" s="303"/>
      <c r="AJ31" s="303"/>
      <c r="AK31" s="303"/>
      <c r="AL31" s="303"/>
      <c r="AM31" s="303"/>
      <c r="AN31" s="303"/>
      <c r="AO31" s="303"/>
      <c r="AP31" s="303"/>
      <c r="AQ31" s="303"/>
      <c r="AR31" s="303"/>
      <c r="AS31" s="303"/>
      <c r="AT31" s="303"/>
      <c r="AU31" s="303"/>
      <c r="AV31" s="303"/>
      <c r="AW31" s="303"/>
      <c r="AX31" s="303"/>
      <c r="AY31" s="303"/>
      <c r="AZ31" s="303"/>
      <c r="BA31" s="303"/>
      <c r="BB31" s="303"/>
      <c r="BC31" s="303"/>
      <c r="BD31" s="303"/>
      <c r="BE31" s="303"/>
      <c r="BF31" s="303"/>
      <c r="BG31" s="303"/>
      <c r="BH31" s="303"/>
      <c r="BI31" s="303"/>
      <c r="BJ31" s="303"/>
      <c r="BK31" s="304"/>
      <c r="BL31" s="369" t="s">
        <v>162</v>
      </c>
      <c r="BM31" s="370"/>
      <c r="BN31" s="370"/>
      <c r="BO31" s="371"/>
      <c r="BV31" s="174">
        <f>IF(BL31="有",1,0)</f>
        <v>0</v>
      </c>
      <c r="BW31" s="173" t="str">
        <f>IF(BV31=1,"危険地区指定が有の場合、その地域に整備すると判断した理由を自治体内で整理しておいてください","")</f>
        <v/>
      </c>
      <c r="BX31" s="174">
        <f>IF(BL31="",1,0)</f>
        <v>0</v>
      </c>
      <c r="BY31" s="175" t="str">
        <f>IF(BX31=1,"危険地区指定の有無に入力漏れがあります","")</f>
        <v/>
      </c>
    </row>
    <row r="32" spans="1:107" ht="18" customHeight="1" thickBot="1">
      <c r="A32" s="356"/>
      <c r="B32" s="357"/>
      <c r="C32" s="20"/>
      <c r="D32" s="323" t="s">
        <v>72</v>
      </c>
      <c r="E32" s="323"/>
      <c r="F32" s="323"/>
      <c r="G32" s="323"/>
      <c r="H32" s="323"/>
      <c r="I32" s="323"/>
      <c r="J32" s="323"/>
      <c r="K32" s="384" t="s">
        <v>221</v>
      </c>
      <c r="L32" s="384"/>
      <c r="M32" s="384"/>
      <c r="N32" s="384"/>
      <c r="O32" s="384"/>
      <c r="P32" s="384"/>
      <c r="Q32" s="384"/>
      <c r="R32" s="384"/>
      <c r="S32" s="384"/>
      <c r="T32" s="384"/>
      <c r="U32" s="384"/>
      <c r="V32" s="384"/>
      <c r="W32" s="384"/>
      <c r="X32" s="384"/>
      <c r="Y32" s="384"/>
      <c r="Z32" s="88" t="s">
        <v>282</v>
      </c>
      <c r="AA32" s="9"/>
      <c r="AB32" s="379" t="s">
        <v>297</v>
      </c>
      <c r="AC32" s="380"/>
      <c r="AD32" s="380"/>
      <c r="AE32" s="380"/>
      <c r="AF32" s="380"/>
      <c r="AG32" s="380"/>
      <c r="AH32" s="380"/>
      <c r="AI32" s="380"/>
      <c r="AJ32" s="380"/>
      <c r="AK32" s="380"/>
      <c r="AL32" s="380"/>
      <c r="AM32" s="380"/>
      <c r="AN32" s="380"/>
      <c r="AO32" s="380"/>
      <c r="AP32" s="380"/>
      <c r="AQ32" s="380"/>
      <c r="AR32" s="380"/>
      <c r="AS32" s="380"/>
      <c r="AT32" s="380"/>
      <c r="AU32" s="380"/>
      <c r="AV32" s="380"/>
      <c r="AW32" s="380"/>
      <c r="AX32" s="380"/>
      <c r="AY32" s="380"/>
      <c r="AZ32" s="380"/>
      <c r="BA32" s="380"/>
      <c r="BB32" s="380"/>
      <c r="BC32" s="380"/>
      <c r="BD32" s="380"/>
      <c r="BE32" s="380"/>
      <c r="BF32" s="380"/>
      <c r="BG32" s="380"/>
      <c r="BH32" s="380"/>
      <c r="BI32" s="380"/>
      <c r="BJ32" s="380"/>
      <c r="BK32" s="381"/>
      <c r="BL32" s="372"/>
      <c r="BM32" s="373"/>
      <c r="BN32" s="373"/>
      <c r="BO32" s="374"/>
      <c r="BV32" s="174"/>
      <c r="BW32" s="173"/>
      <c r="BX32" s="174"/>
      <c r="BY32" s="175"/>
    </row>
    <row r="33" spans="1:77" ht="8.25" customHeight="1" thickBot="1"/>
    <row r="34" spans="1:77" ht="17.25" customHeight="1" thickBot="1">
      <c r="A34" s="314" t="s">
        <v>73</v>
      </c>
      <c r="B34" s="315"/>
      <c r="C34" s="315"/>
      <c r="D34" s="315"/>
      <c r="E34" s="315"/>
      <c r="F34" s="315"/>
      <c r="G34" s="315"/>
      <c r="H34" s="315"/>
      <c r="I34" s="315"/>
      <c r="J34" s="315"/>
      <c r="K34" s="316"/>
      <c r="L34" s="319" t="s">
        <v>74</v>
      </c>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0"/>
      <c r="AN34" s="320"/>
      <c r="AO34" s="320"/>
      <c r="AP34" s="320"/>
      <c r="AQ34" s="320"/>
      <c r="AR34" s="320"/>
      <c r="AS34" s="320"/>
      <c r="AT34" s="320"/>
      <c r="AU34" s="320"/>
      <c r="AV34" s="320"/>
      <c r="AW34" s="320"/>
      <c r="AX34" s="320"/>
      <c r="AY34" s="320"/>
      <c r="AZ34" s="320"/>
      <c r="BA34" s="320"/>
      <c r="BB34" s="320"/>
      <c r="BC34" s="321"/>
      <c r="BE34" s="195" t="s">
        <v>75</v>
      </c>
      <c r="BF34" s="196"/>
      <c r="BG34" s="196"/>
      <c r="BH34" s="196"/>
      <c r="BI34" s="196"/>
      <c r="BJ34" s="196"/>
      <c r="BK34" s="196"/>
      <c r="BL34" s="196"/>
      <c r="BM34" s="196"/>
      <c r="BN34" s="196"/>
      <c r="BO34" s="197"/>
    </row>
    <row r="35" spans="1:77" ht="18" customHeight="1" thickBot="1">
      <c r="A35" s="317"/>
      <c r="B35" s="174"/>
      <c r="C35" s="174"/>
      <c r="D35" s="174"/>
      <c r="E35" s="174"/>
      <c r="F35" s="174"/>
      <c r="G35" s="174"/>
      <c r="H35" s="174"/>
      <c r="I35" s="174"/>
      <c r="J35" s="174"/>
      <c r="K35" s="318"/>
      <c r="L35" s="274" t="s">
        <v>219</v>
      </c>
      <c r="M35" s="275"/>
      <c r="N35" s="275"/>
      <c r="O35" s="275"/>
      <c r="P35" s="275"/>
      <c r="Q35" s="275"/>
      <c r="R35" s="275"/>
      <c r="S35" s="275"/>
      <c r="T35" s="275"/>
      <c r="U35" s="275"/>
      <c r="V35" s="275"/>
      <c r="W35" s="275"/>
      <c r="X35" s="275"/>
      <c r="Y35" s="275"/>
      <c r="Z35" s="275"/>
      <c r="AA35" s="275"/>
      <c r="AB35" s="275"/>
      <c r="AC35" s="275"/>
      <c r="AD35" s="275"/>
      <c r="AE35" s="275"/>
      <c r="AF35" s="275"/>
      <c r="AG35" s="325"/>
      <c r="AH35" s="274" t="s">
        <v>180</v>
      </c>
      <c r="AI35" s="275"/>
      <c r="AJ35" s="275"/>
      <c r="AK35" s="275"/>
      <c r="AL35" s="275"/>
      <c r="AM35" s="275"/>
      <c r="AN35" s="275"/>
      <c r="AO35" s="275"/>
      <c r="AP35" s="275"/>
      <c r="AQ35" s="275"/>
      <c r="AR35" s="275"/>
      <c r="AS35" s="275"/>
      <c r="AT35" s="275"/>
      <c r="AU35" s="275"/>
      <c r="AV35" s="275"/>
      <c r="AW35" s="275"/>
      <c r="AX35" s="275"/>
      <c r="AY35" s="275"/>
      <c r="AZ35" s="275"/>
      <c r="BA35" s="275"/>
      <c r="BB35" s="275"/>
      <c r="BC35" s="325"/>
      <c r="BD35" s="86"/>
      <c r="BE35" s="322"/>
      <c r="BF35" s="323"/>
      <c r="BG35" s="323"/>
      <c r="BH35" s="323"/>
      <c r="BI35" s="323"/>
      <c r="BJ35" s="323"/>
      <c r="BK35" s="323"/>
      <c r="BL35" s="323"/>
      <c r="BM35" s="323"/>
      <c r="BN35" s="323"/>
      <c r="BO35" s="324"/>
    </row>
    <row r="36" spans="1:77" ht="13.5" customHeight="1">
      <c r="A36" s="326"/>
      <c r="B36" s="327"/>
      <c r="C36" s="327"/>
      <c r="D36" s="327"/>
      <c r="E36" s="327"/>
      <c r="F36" s="327"/>
      <c r="G36" s="327"/>
      <c r="H36" s="327"/>
      <c r="I36" s="327"/>
      <c r="J36" s="327"/>
      <c r="K36" s="327"/>
      <c r="L36" s="190" t="s">
        <v>76</v>
      </c>
      <c r="M36" s="191"/>
      <c r="N36" s="191"/>
      <c r="O36" s="191"/>
      <c r="P36" s="192" t="s">
        <v>77</v>
      </c>
      <c r="Q36" s="193"/>
      <c r="R36" s="193"/>
      <c r="S36" s="193"/>
      <c r="T36" s="193"/>
      <c r="U36" s="193"/>
      <c r="V36" s="193"/>
      <c r="W36" s="193"/>
      <c r="X36" s="193"/>
      <c r="Y36" s="193"/>
      <c r="Z36" s="194"/>
      <c r="AA36" s="188" t="s">
        <v>78</v>
      </c>
      <c r="AB36" s="188"/>
      <c r="AC36" s="188"/>
      <c r="AD36" s="188"/>
      <c r="AE36" s="188"/>
      <c r="AF36" s="188"/>
      <c r="AG36" s="189"/>
      <c r="AH36" s="190" t="s">
        <v>76</v>
      </c>
      <c r="AI36" s="191"/>
      <c r="AJ36" s="191"/>
      <c r="AK36" s="191"/>
      <c r="AL36" s="192" t="s">
        <v>77</v>
      </c>
      <c r="AM36" s="193"/>
      <c r="AN36" s="193"/>
      <c r="AO36" s="193"/>
      <c r="AP36" s="193"/>
      <c r="AQ36" s="193"/>
      <c r="AR36" s="193"/>
      <c r="AS36" s="193"/>
      <c r="AT36" s="193"/>
      <c r="AU36" s="193"/>
      <c r="AV36" s="194"/>
      <c r="AW36" s="188" t="s">
        <v>78</v>
      </c>
      <c r="AX36" s="188"/>
      <c r="AY36" s="188"/>
      <c r="AZ36" s="188"/>
      <c r="BA36" s="188"/>
      <c r="BB36" s="188"/>
      <c r="BC36" s="189"/>
      <c r="BD36" s="86"/>
      <c r="BE36" s="195" t="s">
        <v>183</v>
      </c>
      <c r="BF36" s="196"/>
      <c r="BG36" s="196"/>
      <c r="BH36" s="196"/>
      <c r="BI36" s="196"/>
      <c r="BJ36" s="196"/>
      <c r="BK36" s="196"/>
      <c r="BL36" s="196"/>
      <c r="BM36" s="196"/>
      <c r="BN36" s="196"/>
      <c r="BO36" s="197"/>
      <c r="BP36" s="66"/>
    </row>
    <row r="37" spans="1:77" ht="27" customHeight="1">
      <c r="A37" s="307" t="s">
        <v>202</v>
      </c>
      <c r="B37" s="308"/>
      <c r="C37" s="308"/>
      <c r="D37" s="308"/>
      <c r="E37" s="308"/>
      <c r="F37" s="308"/>
      <c r="G37" s="308"/>
      <c r="H37" s="308"/>
      <c r="I37" s="308"/>
      <c r="J37" s="308"/>
      <c r="K37" s="308"/>
      <c r="L37" s="260">
        <v>60</v>
      </c>
      <c r="M37" s="261"/>
      <c r="N37" s="261"/>
      <c r="O37" s="261"/>
      <c r="P37" s="309" t="s">
        <v>222</v>
      </c>
      <c r="Q37" s="310"/>
      <c r="R37" s="310"/>
      <c r="S37" s="310"/>
      <c r="T37" s="310"/>
      <c r="U37" s="310"/>
      <c r="V37" s="310"/>
      <c r="W37" s="310"/>
      <c r="X37" s="310"/>
      <c r="Y37" s="310"/>
      <c r="Z37" s="311"/>
      <c r="AA37" s="312">
        <v>91000</v>
      </c>
      <c r="AB37" s="312"/>
      <c r="AC37" s="312"/>
      <c r="AD37" s="312"/>
      <c r="AE37" s="312"/>
      <c r="AF37" s="312"/>
      <c r="AG37" s="313"/>
      <c r="AH37" s="260">
        <v>60</v>
      </c>
      <c r="AI37" s="261"/>
      <c r="AJ37" s="261"/>
      <c r="AK37" s="261"/>
      <c r="AL37" s="309" t="s">
        <v>222</v>
      </c>
      <c r="AM37" s="310"/>
      <c r="AN37" s="310"/>
      <c r="AO37" s="310"/>
      <c r="AP37" s="310"/>
      <c r="AQ37" s="310"/>
      <c r="AR37" s="310"/>
      <c r="AS37" s="310"/>
      <c r="AT37" s="310"/>
      <c r="AU37" s="310"/>
      <c r="AV37" s="311"/>
      <c r="AW37" s="312">
        <v>91000</v>
      </c>
      <c r="AX37" s="312"/>
      <c r="AY37" s="312"/>
      <c r="AZ37" s="312"/>
      <c r="BA37" s="312"/>
      <c r="BB37" s="312"/>
      <c r="BC37" s="313"/>
      <c r="BD37" s="86"/>
      <c r="BE37" s="844"/>
      <c r="BF37" s="845"/>
      <c r="BG37" s="845"/>
      <c r="BH37" s="845"/>
      <c r="BI37" s="845"/>
      <c r="BJ37" s="845"/>
      <c r="BK37" s="845"/>
      <c r="BL37" s="845"/>
      <c r="BM37" s="845"/>
      <c r="BN37" s="186" t="s">
        <v>181</v>
      </c>
      <c r="BO37" s="187"/>
      <c r="BP37" s="66"/>
      <c r="BX37" s="100">
        <f>IF(AND(AA38&lt;&gt;0,AW38&lt;&gt;0),1,0)</f>
        <v>0</v>
      </c>
      <c r="BY37" s="115" t="str">
        <f>IF(BX37=1,"特殊付帯工事の基準額が保育所と教育の両方に計上しています（両方工事する場合は保育の額を計上すること）","")</f>
        <v/>
      </c>
    </row>
    <row r="38" spans="1:77" ht="27" customHeight="1">
      <c r="A38" s="287" t="s">
        <v>79</v>
      </c>
      <c r="B38" s="288"/>
      <c r="C38" s="288"/>
      <c r="D38" s="288"/>
      <c r="E38" s="288"/>
      <c r="F38" s="288"/>
      <c r="G38" s="288"/>
      <c r="H38" s="288"/>
      <c r="I38" s="288"/>
      <c r="J38" s="288"/>
      <c r="K38" s="289"/>
      <c r="L38" s="260"/>
      <c r="M38" s="261"/>
      <c r="N38" s="261"/>
      <c r="O38" s="261"/>
      <c r="P38" s="290" t="s">
        <v>341</v>
      </c>
      <c r="Q38" s="291"/>
      <c r="R38" s="291"/>
      <c r="S38" s="291"/>
      <c r="T38" s="291"/>
      <c r="U38" s="291"/>
      <c r="V38" s="291"/>
      <c r="W38" s="291"/>
      <c r="X38" s="291"/>
      <c r="Y38" s="291"/>
      <c r="Z38" s="292"/>
      <c r="AA38" s="280">
        <v>11770</v>
      </c>
      <c r="AB38" s="280"/>
      <c r="AC38" s="280"/>
      <c r="AD38" s="280"/>
      <c r="AE38" s="280"/>
      <c r="AF38" s="280"/>
      <c r="AG38" s="281"/>
      <c r="AH38" s="178"/>
      <c r="AI38" s="179"/>
      <c r="AJ38" s="179"/>
      <c r="AK38" s="179"/>
      <c r="AL38" s="290"/>
      <c r="AM38" s="291"/>
      <c r="AN38" s="291"/>
      <c r="AO38" s="291"/>
      <c r="AP38" s="291"/>
      <c r="AQ38" s="291"/>
      <c r="AR38" s="291"/>
      <c r="AS38" s="291"/>
      <c r="AT38" s="291"/>
      <c r="AU38" s="291"/>
      <c r="AV38" s="292"/>
      <c r="AW38" s="280"/>
      <c r="AX38" s="280"/>
      <c r="AY38" s="280"/>
      <c r="AZ38" s="280"/>
      <c r="BA38" s="280"/>
      <c r="BB38" s="280"/>
      <c r="BC38" s="281"/>
      <c r="BD38" s="86"/>
      <c r="BE38" s="299"/>
      <c r="BF38" s="300"/>
      <c r="BG38" s="300"/>
      <c r="BH38" s="300"/>
      <c r="BI38" s="300"/>
      <c r="BJ38" s="300"/>
      <c r="BK38" s="300"/>
      <c r="BL38" s="300"/>
      <c r="BM38" s="300"/>
      <c r="BN38" s="186" t="s">
        <v>181</v>
      </c>
      <c r="BO38" s="187"/>
      <c r="BP38" s="66"/>
      <c r="BV38" s="100">
        <f>IF(AND(OR(AA42&lt;&gt;0,AW42&lt;&gt;0),J31&lt;&gt;"賃借権",J31&lt;&gt;"定期借地権"),1,0)</f>
        <v>0</v>
      </c>
      <c r="BW38" s="116" t="str">
        <f>IF(BV38=1,"土地借料加算を適用するのに、用地の状況で「賃借権」又は「定期借地権」が入力されていません。土地借料加算の対象となるか確認をお願いします。","")</f>
        <v/>
      </c>
      <c r="BX38" s="100">
        <f>IF(AND(AA12="",AA13="",OR(F12="創設",F12="増築"),OR(AA44&lt;&gt;0,AA45&lt;&gt;0,AW44&lt;&gt;0,AW45&lt;&gt;0)),1,0)</f>
        <v>0</v>
      </c>
      <c r="BY38" s="115" t="str">
        <f>IF(BX38=1,"創設又は増築の場合、仮設施設整備工事費と解体撤去工事費は算出できません","")</f>
        <v/>
      </c>
    </row>
    <row r="39" spans="1:77" ht="27" customHeight="1" thickBot="1">
      <c r="A39" s="287" t="s">
        <v>80</v>
      </c>
      <c r="B39" s="288"/>
      <c r="C39" s="288"/>
      <c r="D39" s="288"/>
      <c r="E39" s="288"/>
      <c r="F39" s="288"/>
      <c r="G39" s="288"/>
      <c r="H39" s="288"/>
      <c r="I39" s="288"/>
      <c r="J39" s="288"/>
      <c r="K39" s="289"/>
      <c r="L39" s="260"/>
      <c r="M39" s="261"/>
      <c r="N39" s="261"/>
      <c r="O39" s="261"/>
      <c r="P39" s="290"/>
      <c r="Q39" s="291"/>
      <c r="R39" s="291"/>
      <c r="S39" s="291"/>
      <c r="T39" s="291"/>
      <c r="U39" s="291"/>
      <c r="V39" s="291"/>
      <c r="W39" s="291"/>
      <c r="X39" s="291"/>
      <c r="Y39" s="291"/>
      <c r="Z39" s="292"/>
      <c r="AA39" s="280"/>
      <c r="AB39" s="280"/>
      <c r="AC39" s="280"/>
      <c r="AD39" s="280"/>
      <c r="AE39" s="280"/>
      <c r="AF39" s="280"/>
      <c r="AG39" s="281"/>
      <c r="AH39" s="178"/>
      <c r="AI39" s="179"/>
      <c r="AJ39" s="179"/>
      <c r="AK39" s="180"/>
      <c r="AL39" s="290"/>
      <c r="AM39" s="291"/>
      <c r="AN39" s="291"/>
      <c r="AO39" s="291"/>
      <c r="AP39" s="291"/>
      <c r="AQ39" s="291"/>
      <c r="AR39" s="291"/>
      <c r="AS39" s="291"/>
      <c r="AT39" s="291"/>
      <c r="AU39" s="291"/>
      <c r="AV39" s="292"/>
      <c r="AW39" s="280"/>
      <c r="AX39" s="280"/>
      <c r="AY39" s="280"/>
      <c r="AZ39" s="280"/>
      <c r="BA39" s="280"/>
      <c r="BB39" s="280"/>
      <c r="BC39" s="281"/>
      <c r="BD39" s="86"/>
      <c r="BE39" s="297"/>
      <c r="BF39" s="298"/>
      <c r="BG39" s="298"/>
      <c r="BH39" s="298"/>
      <c r="BI39" s="298"/>
      <c r="BJ39" s="298"/>
      <c r="BK39" s="298"/>
      <c r="BL39" s="298"/>
      <c r="BM39" s="298"/>
      <c r="BN39" s="186" t="s">
        <v>181</v>
      </c>
      <c r="BO39" s="187"/>
      <c r="BP39" s="66"/>
      <c r="BX39" s="100">
        <f>IF(OR(AND(OR(AA12="創設",AA12="増築"),OR(AA44&lt;&gt;0,AA45&lt;&gt;0,)),AND(OR(AA13="創設",AA13="増築"),OR(AW44&lt;&gt;0,AW45&lt;&gt;0,))),1,0)</f>
        <v>0</v>
      </c>
      <c r="BY39" s="115" t="str">
        <f>IF(BX39=1,"創設又は増築の場合、仮設施設整備工事費と解体撤去工事費は算出できません","")</f>
        <v/>
      </c>
    </row>
    <row r="40" spans="1:77" ht="27" customHeight="1">
      <c r="A40" s="287" t="s">
        <v>81</v>
      </c>
      <c r="B40" s="288"/>
      <c r="C40" s="288"/>
      <c r="D40" s="288"/>
      <c r="E40" s="288"/>
      <c r="F40" s="288"/>
      <c r="G40" s="288"/>
      <c r="H40" s="288"/>
      <c r="I40" s="288"/>
      <c r="J40" s="288"/>
      <c r="K40" s="289"/>
      <c r="L40" s="260"/>
      <c r="M40" s="261"/>
      <c r="N40" s="261"/>
      <c r="O40" s="261"/>
      <c r="P40" s="290"/>
      <c r="Q40" s="291"/>
      <c r="R40" s="291"/>
      <c r="S40" s="291"/>
      <c r="T40" s="291"/>
      <c r="U40" s="291"/>
      <c r="V40" s="291"/>
      <c r="W40" s="291"/>
      <c r="X40" s="291"/>
      <c r="Y40" s="291"/>
      <c r="Z40" s="292"/>
      <c r="AA40" s="280">
        <v>5138</v>
      </c>
      <c r="AB40" s="280"/>
      <c r="AC40" s="280"/>
      <c r="AD40" s="280"/>
      <c r="AE40" s="280"/>
      <c r="AF40" s="280"/>
      <c r="AG40" s="281"/>
      <c r="AH40" s="178"/>
      <c r="AI40" s="179"/>
      <c r="AJ40" s="179"/>
      <c r="AK40" s="179"/>
      <c r="AL40" s="290"/>
      <c r="AM40" s="291"/>
      <c r="AN40" s="291"/>
      <c r="AO40" s="291"/>
      <c r="AP40" s="291"/>
      <c r="AQ40" s="291"/>
      <c r="AR40" s="291"/>
      <c r="AS40" s="291"/>
      <c r="AT40" s="291"/>
      <c r="AU40" s="291"/>
      <c r="AV40" s="292"/>
      <c r="AW40" s="280">
        <v>4550</v>
      </c>
      <c r="AX40" s="280"/>
      <c r="AY40" s="280"/>
      <c r="AZ40" s="280"/>
      <c r="BA40" s="280"/>
      <c r="BB40" s="280"/>
      <c r="BC40" s="281"/>
      <c r="BD40" s="86"/>
      <c r="BE40" s="293" t="s">
        <v>198</v>
      </c>
      <c r="BF40" s="294"/>
      <c r="BG40" s="294"/>
      <c r="BH40" s="294"/>
      <c r="BI40" s="294"/>
      <c r="BJ40" s="294"/>
      <c r="BK40" s="294"/>
      <c r="BL40" s="294"/>
      <c r="BM40" s="294"/>
      <c r="BN40" s="294"/>
      <c r="BO40" s="295"/>
      <c r="BX40" s="100">
        <f>IF(AND(OR(F12="大規模修繕",F12="防犯対策（外構）",F12="防犯対策（非常通報装置等）",F12="防犯対策（外構・非常通報装置等）"),OR(BE37="",BE38="",BE39="")),1,0)</f>
        <v>0</v>
      </c>
      <c r="BY40" s="115" t="str">
        <f>IF(BX40=1,"見積書毎の対象事業費（３社分）の入力漏れがあります","")</f>
        <v/>
      </c>
    </row>
    <row r="41" spans="1:77" ht="27" customHeight="1" thickBot="1">
      <c r="A41" s="287" t="s">
        <v>82</v>
      </c>
      <c r="B41" s="288"/>
      <c r="C41" s="288"/>
      <c r="D41" s="288"/>
      <c r="E41" s="288"/>
      <c r="F41" s="288"/>
      <c r="G41" s="288"/>
      <c r="H41" s="288"/>
      <c r="I41" s="288"/>
      <c r="J41" s="288"/>
      <c r="K41" s="289"/>
      <c r="L41" s="260"/>
      <c r="M41" s="261"/>
      <c r="N41" s="261"/>
      <c r="O41" s="296"/>
      <c r="P41" s="290"/>
      <c r="Q41" s="291"/>
      <c r="R41" s="291"/>
      <c r="S41" s="291"/>
      <c r="T41" s="291"/>
      <c r="U41" s="291"/>
      <c r="V41" s="291"/>
      <c r="W41" s="291"/>
      <c r="X41" s="291"/>
      <c r="Y41" s="291"/>
      <c r="Z41" s="292"/>
      <c r="AA41" s="280">
        <v>960</v>
      </c>
      <c r="AB41" s="280"/>
      <c r="AC41" s="280"/>
      <c r="AD41" s="280"/>
      <c r="AE41" s="280"/>
      <c r="AF41" s="280"/>
      <c r="AG41" s="281"/>
      <c r="AH41" s="178"/>
      <c r="AI41" s="179"/>
      <c r="AJ41" s="179"/>
      <c r="AK41" s="180"/>
      <c r="AL41" s="277"/>
      <c r="AM41" s="278"/>
      <c r="AN41" s="278"/>
      <c r="AO41" s="278"/>
      <c r="AP41" s="278"/>
      <c r="AQ41" s="278"/>
      <c r="AR41" s="278"/>
      <c r="AS41" s="278"/>
      <c r="AT41" s="278"/>
      <c r="AU41" s="278"/>
      <c r="AV41" s="279"/>
      <c r="AW41" s="280"/>
      <c r="AX41" s="280"/>
      <c r="AY41" s="280"/>
      <c r="AZ41" s="280"/>
      <c r="BA41" s="280"/>
      <c r="BB41" s="280"/>
      <c r="BC41" s="281"/>
      <c r="BD41" s="86"/>
      <c r="BE41" s="183" t="s">
        <v>217</v>
      </c>
      <c r="BF41" s="184"/>
      <c r="BG41" s="184"/>
      <c r="BH41" s="184"/>
      <c r="BI41" s="184"/>
      <c r="BJ41" s="184"/>
      <c r="BK41" s="184"/>
      <c r="BL41" s="184"/>
      <c r="BM41" s="184"/>
      <c r="BN41" s="184"/>
      <c r="BO41" s="185"/>
      <c r="BX41" s="100" t="e">
        <f>IF(AND(BQ11=TRUE,#REF!=""),1,0)</f>
        <v>#REF!</v>
      </c>
      <c r="BY41" s="115" t="e">
        <f>IF(BX41=1,"「新子育て安心プラン実施計画」の採択の有無の入力漏れがあります","")</f>
        <v>#REF!</v>
      </c>
    </row>
    <row r="42" spans="1:77" ht="27" customHeight="1">
      <c r="A42" s="287" t="s">
        <v>83</v>
      </c>
      <c r="B42" s="288"/>
      <c r="C42" s="288"/>
      <c r="D42" s="288"/>
      <c r="E42" s="288"/>
      <c r="F42" s="288"/>
      <c r="G42" s="288"/>
      <c r="H42" s="288"/>
      <c r="I42" s="288"/>
      <c r="J42" s="288"/>
      <c r="K42" s="289"/>
      <c r="L42" s="260"/>
      <c r="M42" s="261"/>
      <c r="N42" s="261"/>
      <c r="O42" s="261"/>
      <c r="P42" s="290"/>
      <c r="Q42" s="291"/>
      <c r="R42" s="291"/>
      <c r="S42" s="291"/>
      <c r="T42" s="291"/>
      <c r="U42" s="291"/>
      <c r="V42" s="291"/>
      <c r="W42" s="291"/>
      <c r="X42" s="291"/>
      <c r="Y42" s="291"/>
      <c r="Z42" s="292"/>
      <c r="AA42" s="280">
        <v>34200</v>
      </c>
      <c r="AB42" s="280"/>
      <c r="AC42" s="280"/>
      <c r="AD42" s="280"/>
      <c r="AE42" s="280"/>
      <c r="AF42" s="280"/>
      <c r="AG42" s="281"/>
      <c r="AH42" s="178"/>
      <c r="AI42" s="179"/>
      <c r="AJ42" s="179"/>
      <c r="AK42" s="180"/>
      <c r="AL42" s="277"/>
      <c r="AM42" s="278"/>
      <c r="AN42" s="278"/>
      <c r="AO42" s="278"/>
      <c r="AP42" s="278"/>
      <c r="AQ42" s="278"/>
      <c r="AR42" s="278"/>
      <c r="AS42" s="278"/>
      <c r="AT42" s="278"/>
      <c r="AU42" s="278"/>
      <c r="AV42" s="279"/>
      <c r="AW42" s="280"/>
      <c r="AX42" s="280"/>
      <c r="AY42" s="280"/>
      <c r="AZ42" s="280"/>
      <c r="BA42" s="280"/>
      <c r="BB42" s="280"/>
      <c r="BC42" s="281"/>
      <c r="BD42" s="86"/>
      <c r="BE42" s="849" t="s">
        <v>84</v>
      </c>
      <c r="BF42" s="850"/>
      <c r="BG42" s="850"/>
      <c r="BH42" s="850"/>
      <c r="BI42" s="850"/>
      <c r="BJ42" s="850"/>
      <c r="BK42" s="850"/>
      <c r="BL42" s="850"/>
      <c r="BM42" s="850"/>
      <c r="BN42" s="850"/>
      <c r="BO42" s="851"/>
      <c r="BX42" s="100">
        <f>IF(AND(BQ11=TRUE,OR(BE41="",BE52)),1,0)</f>
        <v>0</v>
      </c>
      <c r="BY42" s="115" t="str">
        <f>IF(BX42=1,"保育提供区域名、待機児童解消に向けて緊急的に対応する施策の参加の有無の入力漏れがあります","")</f>
        <v/>
      </c>
    </row>
    <row r="43" spans="1:77" ht="27" customHeight="1" thickBot="1">
      <c r="A43" s="287" t="s">
        <v>351</v>
      </c>
      <c r="B43" s="288"/>
      <c r="C43" s="288"/>
      <c r="D43" s="288"/>
      <c r="E43" s="288"/>
      <c r="F43" s="288"/>
      <c r="G43" s="288"/>
      <c r="H43" s="288"/>
      <c r="I43" s="288"/>
      <c r="J43" s="288"/>
      <c r="K43" s="289"/>
      <c r="L43" s="260"/>
      <c r="M43" s="261"/>
      <c r="N43" s="261"/>
      <c r="O43" s="261"/>
      <c r="P43" s="277"/>
      <c r="Q43" s="278"/>
      <c r="R43" s="278"/>
      <c r="S43" s="278"/>
      <c r="T43" s="278"/>
      <c r="U43" s="278"/>
      <c r="V43" s="278"/>
      <c r="W43" s="278"/>
      <c r="X43" s="278"/>
      <c r="Y43" s="278"/>
      <c r="Z43" s="279"/>
      <c r="AA43" s="280"/>
      <c r="AB43" s="280"/>
      <c r="AC43" s="280"/>
      <c r="AD43" s="280"/>
      <c r="AE43" s="280"/>
      <c r="AF43" s="280"/>
      <c r="AG43" s="281"/>
      <c r="AH43" s="178">
        <v>60</v>
      </c>
      <c r="AI43" s="179"/>
      <c r="AJ43" s="179"/>
      <c r="AK43" s="180"/>
      <c r="AL43" s="277" t="s">
        <v>353</v>
      </c>
      <c r="AM43" s="278"/>
      <c r="AN43" s="278"/>
      <c r="AO43" s="278"/>
      <c r="AP43" s="278"/>
      <c r="AQ43" s="278"/>
      <c r="AR43" s="278"/>
      <c r="AS43" s="278"/>
      <c r="AT43" s="278"/>
      <c r="AU43" s="278"/>
      <c r="AV43" s="279"/>
      <c r="AW43" s="280">
        <v>2496</v>
      </c>
      <c r="AX43" s="280"/>
      <c r="AY43" s="280"/>
      <c r="AZ43" s="280"/>
      <c r="BA43" s="280"/>
      <c r="BB43" s="280"/>
      <c r="BC43" s="281"/>
      <c r="BD43" s="86"/>
      <c r="BE43" s="243"/>
      <c r="BF43" s="244"/>
      <c r="BG43" s="244"/>
      <c r="BH43" s="244"/>
      <c r="BI43" s="244"/>
      <c r="BJ43" s="244"/>
      <c r="BK43" s="244"/>
      <c r="BL43" s="244"/>
      <c r="BM43" s="244"/>
      <c r="BN43" s="244"/>
      <c r="BO43" s="245"/>
      <c r="BX43" s="100">
        <f>IF(AND(BQ11=TRUE,BF13=2/3,BE43=""),1,0)</f>
        <v>0</v>
      </c>
      <c r="BY43" s="115" t="str">
        <f>IF(BX43=1,"財政力指数の欄に入力漏れがあります","")</f>
        <v/>
      </c>
    </row>
    <row r="44" spans="1:77" ht="27" customHeight="1">
      <c r="A44" s="287" t="s">
        <v>352</v>
      </c>
      <c r="B44" s="288"/>
      <c r="C44" s="288"/>
      <c r="D44" s="288"/>
      <c r="E44" s="288"/>
      <c r="F44" s="288"/>
      <c r="G44" s="288"/>
      <c r="H44" s="288"/>
      <c r="I44" s="288"/>
      <c r="J44" s="288"/>
      <c r="K44" s="289"/>
      <c r="L44" s="260"/>
      <c r="M44" s="261"/>
      <c r="N44" s="261"/>
      <c r="O44" s="261"/>
      <c r="P44" s="277"/>
      <c r="Q44" s="278"/>
      <c r="R44" s="278"/>
      <c r="S44" s="278"/>
      <c r="T44" s="278"/>
      <c r="U44" s="278"/>
      <c r="V44" s="278"/>
      <c r="W44" s="278"/>
      <c r="X44" s="278"/>
      <c r="Y44" s="278"/>
      <c r="Z44" s="279"/>
      <c r="AA44" s="280"/>
      <c r="AB44" s="280"/>
      <c r="AC44" s="280"/>
      <c r="AD44" s="280"/>
      <c r="AE44" s="280"/>
      <c r="AF44" s="280"/>
      <c r="AG44" s="281"/>
      <c r="AH44" s="282">
        <v>60</v>
      </c>
      <c r="AI44" s="283"/>
      <c r="AJ44" s="283"/>
      <c r="AK44" s="283"/>
      <c r="AL44" s="277" t="s">
        <v>222</v>
      </c>
      <c r="AM44" s="278"/>
      <c r="AN44" s="278"/>
      <c r="AO44" s="278"/>
      <c r="AP44" s="278"/>
      <c r="AQ44" s="278"/>
      <c r="AR44" s="278"/>
      <c r="AS44" s="278"/>
      <c r="AT44" s="278"/>
      <c r="AU44" s="278"/>
      <c r="AV44" s="279"/>
      <c r="AW44" s="280">
        <v>4801</v>
      </c>
      <c r="AX44" s="280"/>
      <c r="AY44" s="280"/>
      <c r="AZ44" s="280"/>
      <c r="BA44" s="280"/>
      <c r="BB44" s="280"/>
      <c r="BC44" s="281"/>
      <c r="BD44" s="86"/>
      <c r="BE44" s="846" t="s">
        <v>224</v>
      </c>
      <c r="BF44" s="847"/>
      <c r="BG44" s="847"/>
      <c r="BH44" s="847"/>
      <c r="BI44" s="847"/>
      <c r="BJ44" s="847"/>
      <c r="BK44" s="847"/>
      <c r="BL44" s="847"/>
      <c r="BM44" s="847"/>
      <c r="BN44" s="847"/>
      <c r="BO44" s="848"/>
      <c r="BX44" s="100" t="e">
        <f>IF(OR(BE45="",BE47="",BE52="",#REF!="",#REF!=""),1,0)</f>
        <v>#REF!</v>
      </c>
      <c r="BY44" s="115" t="e">
        <f>IF(BX44=1,"木材利用、PFI、抵当権設定、国土強靭化計画の策定、５カ年加速化対策の欄に入力漏れがあります","")</f>
        <v>#REF!</v>
      </c>
    </row>
    <row r="45" spans="1:77" ht="27" customHeight="1" thickBot="1">
      <c r="A45" s="202"/>
      <c r="B45" s="203"/>
      <c r="C45" s="203"/>
      <c r="D45" s="203"/>
      <c r="E45" s="203"/>
      <c r="F45" s="203"/>
      <c r="G45" s="203"/>
      <c r="H45" s="203"/>
      <c r="I45" s="203"/>
      <c r="J45" s="203"/>
      <c r="K45" s="204"/>
      <c r="L45" s="260"/>
      <c r="M45" s="261"/>
      <c r="N45" s="261"/>
      <c r="O45" s="261"/>
      <c r="P45" s="262"/>
      <c r="Q45" s="263"/>
      <c r="R45" s="263"/>
      <c r="S45" s="263"/>
      <c r="T45" s="263"/>
      <c r="U45" s="263"/>
      <c r="V45" s="263"/>
      <c r="W45" s="263"/>
      <c r="X45" s="263"/>
      <c r="Y45" s="263"/>
      <c r="Z45" s="264"/>
      <c r="AA45" s="265"/>
      <c r="AB45" s="265"/>
      <c r="AC45" s="265"/>
      <c r="AD45" s="265"/>
      <c r="AE45" s="265"/>
      <c r="AF45" s="265"/>
      <c r="AG45" s="266"/>
      <c r="AH45" s="267"/>
      <c r="AI45" s="268"/>
      <c r="AJ45" s="268"/>
      <c r="AK45" s="268"/>
      <c r="AL45" s="262"/>
      <c r="AM45" s="263"/>
      <c r="AN45" s="263"/>
      <c r="AO45" s="263"/>
      <c r="AP45" s="263"/>
      <c r="AQ45" s="263"/>
      <c r="AR45" s="263"/>
      <c r="AS45" s="263"/>
      <c r="AT45" s="263"/>
      <c r="AU45" s="263"/>
      <c r="AV45" s="264"/>
      <c r="AW45" s="265"/>
      <c r="AX45" s="265"/>
      <c r="AY45" s="265"/>
      <c r="AZ45" s="265"/>
      <c r="BA45" s="265"/>
      <c r="BB45" s="265"/>
      <c r="BC45" s="266"/>
      <c r="BD45" s="86"/>
      <c r="BE45" s="243"/>
      <c r="BF45" s="244"/>
      <c r="BG45" s="244"/>
      <c r="BH45" s="244"/>
      <c r="BI45" s="244"/>
      <c r="BJ45" s="244"/>
      <c r="BK45" s="244"/>
      <c r="BL45" s="244"/>
      <c r="BM45" s="244"/>
      <c r="BN45" s="244"/>
      <c r="BO45" s="245"/>
    </row>
    <row r="46" spans="1:77" ht="27" customHeight="1" thickBot="1">
      <c r="A46" s="274" t="s">
        <v>86</v>
      </c>
      <c r="B46" s="275"/>
      <c r="C46" s="275"/>
      <c r="D46" s="275"/>
      <c r="E46" s="275"/>
      <c r="F46" s="275"/>
      <c r="G46" s="275"/>
      <c r="H46" s="275"/>
      <c r="I46" s="275"/>
      <c r="J46" s="275"/>
      <c r="K46" s="276"/>
      <c r="L46" s="181">
        <f>SUM(AA37:AG45)</f>
        <v>143068</v>
      </c>
      <c r="M46" s="182"/>
      <c r="N46" s="182"/>
      <c r="O46" s="182"/>
      <c r="P46" s="182"/>
      <c r="Q46" s="182"/>
      <c r="R46" s="182"/>
      <c r="S46" s="182"/>
      <c r="T46" s="182"/>
      <c r="U46" s="182"/>
      <c r="V46" s="182"/>
      <c r="W46" s="182"/>
      <c r="X46" s="182"/>
      <c r="Y46" s="182"/>
      <c r="Z46" s="182"/>
      <c r="AA46" s="182"/>
      <c r="AB46" s="182"/>
      <c r="AC46" s="182"/>
      <c r="AD46" s="182"/>
      <c r="AE46" s="182"/>
      <c r="AF46" s="176" t="s">
        <v>87</v>
      </c>
      <c r="AG46" s="177"/>
      <c r="AH46" s="181">
        <f>SUM(AW37:BC45)</f>
        <v>102847</v>
      </c>
      <c r="AI46" s="182"/>
      <c r="AJ46" s="182"/>
      <c r="AK46" s="182"/>
      <c r="AL46" s="182"/>
      <c r="AM46" s="182"/>
      <c r="AN46" s="182"/>
      <c r="AO46" s="182"/>
      <c r="AP46" s="182"/>
      <c r="AQ46" s="182"/>
      <c r="AR46" s="182"/>
      <c r="AS46" s="182"/>
      <c r="AT46" s="182"/>
      <c r="AU46" s="182"/>
      <c r="AV46" s="182"/>
      <c r="AW46" s="182"/>
      <c r="AX46" s="182"/>
      <c r="AY46" s="182"/>
      <c r="AZ46" s="182"/>
      <c r="BA46" s="182"/>
      <c r="BB46" s="176" t="s">
        <v>87</v>
      </c>
      <c r="BC46" s="177"/>
      <c r="BD46" s="86"/>
      <c r="BE46" s="857" t="s">
        <v>223</v>
      </c>
      <c r="BF46" s="858"/>
      <c r="BG46" s="858"/>
      <c r="BH46" s="858"/>
      <c r="BI46" s="858"/>
      <c r="BJ46" s="858"/>
      <c r="BK46" s="858"/>
      <c r="BL46" s="858"/>
      <c r="BM46" s="858"/>
      <c r="BN46" s="858"/>
      <c r="BO46" s="859"/>
      <c r="BT46" s="2"/>
      <c r="BU46" s="2"/>
      <c r="BX46" s="103"/>
    </row>
    <row r="47" spans="1:77" ht="27" customHeight="1" thickBot="1">
      <c r="A47" s="269" t="s">
        <v>190</v>
      </c>
      <c r="B47" s="269"/>
      <c r="C47" s="269"/>
      <c r="D47" s="269"/>
      <c r="E47" s="269"/>
      <c r="F47" s="269"/>
      <c r="G47" s="269"/>
      <c r="H47" s="269"/>
      <c r="I47" s="269"/>
      <c r="J47" s="269"/>
      <c r="K47" s="270"/>
      <c r="L47" s="216">
        <f>IF(BE37&gt;0,ROUNDDOWN(SMALL(BE37:BE39,1)*BF13,0),SUM(L46,AH46))</f>
        <v>245915</v>
      </c>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176" t="s">
        <v>87</v>
      </c>
      <c r="BC47" s="177"/>
      <c r="BD47" s="86"/>
      <c r="BE47" s="243"/>
      <c r="BF47" s="244"/>
      <c r="BG47" s="244"/>
      <c r="BH47" s="244"/>
      <c r="BI47" s="244"/>
      <c r="BJ47" s="244"/>
      <c r="BK47" s="244"/>
      <c r="BL47" s="244"/>
      <c r="BM47" s="244"/>
      <c r="BN47" s="244"/>
      <c r="BO47" s="245"/>
    </row>
    <row r="48" spans="1:77" ht="24.9" customHeight="1" thickBot="1">
      <c r="A48" s="70"/>
      <c r="B48" s="70"/>
      <c r="C48" s="70"/>
      <c r="D48" s="70"/>
      <c r="E48" s="70"/>
      <c r="F48" s="70"/>
      <c r="G48" s="70"/>
      <c r="H48" s="70"/>
      <c r="I48" s="70"/>
      <c r="J48" s="70"/>
      <c r="K48" s="70"/>
      <c r="L48" s="79"/>
      <c r="M48" s="80"/>
      <c r="N48" s="80"/>
      <c r="O48" s="80"/>
      <c r="P48" s="80"/>
      <c r="Q48" s="80"/>
      <c r="R48" s="80"/>
      <c r="S48" s="80"/>
      <c r="T48" s="80"/>
      <c r="U48" s="80"/>
      <c r="V48" s="80"/>
      <c r="W48" s="80"/>
      <c r="X48" s="80"/>
      <c r="Y48" s="80"/>
      <c r="Z48" s="80"/>
      <c r="AA48" s="80"/>
      <c r="AB48" s="80"/>
      <c r="AC48" s="80"/>
      <c r="AD48" s="80"/>
      <c r="AE48" s="80"/>
      <c r="AF48" s="81"/>
      <c r="AG48" s="82"/>
      <c r="AH48" s="76"/>
      <c r="AI48" s="77"/>
      <c r="AJ48" s="77"/>
      <c r="AK48" s="77"/>
      <c r="AL48" s="77"/>
      <c r="AM48" s="77"/>
      <c r="AN48" s="77"/>
      <c r="AO48" s="77"/>
      <c r="AP48" s="77"/>
      <c r="AQ48" s="77"/>
      <c r="AR48" s="77"/>
      <c r="AS48" s="77"/>
      <c r="AT48" s="77"/>
      <c r="AU48" s="77"/>
      <c r="AV48" s="77"/>
      <c r="AW48" s="77"/>
      <c r="AX48" s="77"/>
      <c r="AY48" s="77"/>
      <c r="AZ48" s="77"/>
      <c r="BA48" s="77"/>
      <c r="BB48" s="77"/>
      <c r="BC48" s="78"/>
      <c r="BD48" s="86"/>
      <c r="BE48" s="195" t="s">
        <v>89</v>
      </c>
      <c r="BF48" s="196"/>
      <c r="BG48" s="196"/>
      <c r="BH48" s="196"/>
      <c r="BI48" s="196"/>
      <c r="BJ48" s="196"/>
      <c r="BK48" s="196"/>
      <c r="BL48" s="196"/>
      <c r="BM48" s="196"/>
      <c r="BN48" s="196"/>
      <c r="BO48" s="197"/>
    </row>
    <row r="49" spans="1:77" ht="27" customHeight="1" thickBot="1">
      <c r="A49" s="239" t="s">
        <v>88</v>
      </c>
      <c r="B49" s="240"/>
      <c r="C49" s="240"/>
      <c r="D49" s="240"/>
      <c r="E49" s="240"/>
      <c r="F49" s="240"/>
      <c r="G49" s="240"/>
      <c r="H49" s="240"/>
      <c r="I49" s="240"/>
      <c r="J49" s="240"/>
      <c r="K49" s="240"/>
      <c r="L49" s="241">
        <v>500000</v>
      </c>
      <c r="M49" s="242"/>
      <c r="N49" s="242"/>
      <c r="O49" s="242"/>
      <c r="P49" s="242"/>
      <c r="Q49" s="242"/>
      <c r="R49" s="242"/>
      <c r="S49" s="242"/>
      <c r="T49" s="242"/>
      <c r="U49" s="242"/>
      <c r="V49" s="242"/>
      <c r="W49" s="242"/>
      <c r="X49" s="242"/>
      <c r="Y49" s="242"/>
      <c r="Z49" s="242"/>
      <c r="AA49" s="242"/>
      <c r="AB49" s="242"/>
      <c r="AC49" s="242"/>
      <c r="AD49" s="242"/>
      <c r="AE49" s="242"/>
      <c r="AF49" s="176" t="s">
        <v>87</v>
      </c>
      <c r="AG49" s="177"/>
      <c r="AH49" s="241"/>
      <c r="AI49" s="242"/>
      <c r="AJ49" s="242"/>
      <c r="AK49" s="242"/>
      <c r="AL49" s="242"/>
      <c r="AM49" s="242"/>
      <c r="AN49" s="242"/>
      <c r="AO49" s="242"/>
      <c r="AP49" s="242"/>
      <c r="AQ49" s="242"/>
      <c r="AR49" s="242"/>
      <c r="AS49" s="242"/>
      <c r="AT49" s="242"/>
      <c r="AU49" s="242"/>
      <c r="AV49" s="242"/>
      <c r="AW49" s="242"/>
      <c r="AX49" s="242"/>
      <c r="AY49" s="242"/>
      <c r="AZ49" s="242"/>
      <c r="BA49" s="242"/>
      <c r="BB49" s="176" t="s">
        <v>87</v>
      </c>
      <c r="BC49" s="177"/>
      <c r="BD49" s="2"/>
      <c r="BE49" s="857"/>
      <c r="BF49" s="858"/>
      <c r="BG49" s="858"/>
      <c r="BH49" s="858"/>
      <c r="BI49" s="858"/>
      <c r="BJ49" s="858"/>
      <c r="BK49" s="858"/>
      <c r="BL49" s="858"/>
      <c r="BM49" s="858"/>
      <c r="BN49" s="858"/>
      <c r="BO49" s="859"/>
      <c r="BX49" s="100">
        <f>IF(AND(BQ11=TRUE,OR(L49="",L51="",L52="")),1,0)</f>
        <v>0</v>
      </c>
      <c r="BY49" s="115" t="str">
        <f>IF(BX49=1,"保育所等の「対象経費の実支出予定額」、「総事業費」、「寄付金その他の収入額」に入力漏れがあります","")</f>
        <v/>
      </c>
    </row>
    <row r="50" spans="1:77" s="2" customFormat="1" ht="15" customHeight="1" thickBot="1">
      <c r="A50" s="86"/>
      <c r="B50" s="86"/>
      <c r="C50" s="86"/>
      <c r="D50" s="86"/>
      <c r="E50" s="86"/>
      <c r="F50" s="86"/>
      <c r="G50" s="86"/>
      <c r="H50" s="86"/>
      <c r="I50" s="86"/>
      <c r="J50" s="86"/>
      <c r="K50" s="86"/>
      <c r="L50" s="11"/>
      <c r="M50" s="1"/>
      <c r="N50" s="1"/>
      <c r="O50" s="1"/>
      <c r="P50" s="1"/>
      <c r="Q50" s="1"/>
      <c r="R50" s="1"/>
      <c r="S50" s="1"/>
      <c r="T50" s="1"/>
      <c r="U50" s="1"/>
      <c r="V50" s="1"/>
      <c r="W50" s="1"/>
      <c r="X50" s="1"/>
      <c r="Y50" s="1"/>
      <c r="Z50" s="1"/>
      <c r="AA50" s="1"/>
      <c r="AB50" s="1"/>
      <c r="AC50" s="1"/>
      <c r="AD50" s="1"/>
      <c r="AE50" s="1"/>
      <c r="AF50" s="1"/>
      <c r="AG50" s="5"/>
      <c r="AH50" s="11"/>
      <c r="AI50" s="1"/>
      <c r="AJ50" s="1"/>
      <c r="AK50" s="1"/>
      <c r="AL50" s="1"/>
      <c r="AM50" s="1"/>
      <c r="AN50" s="1"/>
      <c r="AO50" s="1"/>
      <c r="AP50" s="1"/>
      <c r="AQ50" s="1"/>
      <c r="AR50" s="1"/>
      <c r="AS50" s="1"/>
      <c r="AT50" s="1"/>
      <c r="AU50" s="1"/>
      <c r="AV50" s="1"/>
      <c r="AW50" s="1"/>
      <c r="AX50" s="1"/>
      <c r="AY50" s="1"/>
      <c r="AZ50" s="1"/>
      <c r="BA50" s="1"/>
      <c r="BB50" s="1"/>
      <c r="BC50" s="5"/>
      <c r="BD50" s="86"/>
      <c r="BE50" s="856"/>
      <c r="BF50" s="853"/>
      <c r="BG50" s="853"/>
      <c r="BH50" s="854"/>
      <c r="BI50" s="852"/>
      <c r="BJ50" s="853"/>
      <c r="BK50" s="853"/>
      <c r="BL50" s="854"/>
      <c r="BM50" s="852"/>
      <c r="BN50" s="853"/>
      <c r="BO50" s="855"/>
      <c r="BT50" s="1"/>
      <c r="BU50" s="1"/>
      <c r="BW50" s="114"/>
    </row>
    <row r="51" spans="1:77" ht="27" customHeight="1">
      <c r="A51" s="246" t="s">
        <v>90</v>
      </c>
      <c r="B51" s="247"/>
      <c r="C51" s="247"/>
      <c r="D51" s="247"/>
      <c r="E51" s="247"/>
      <c r="F51" s="247"/>
      <c r="G51" s="247"/>
      <c r="H51" s="247"/>
      <c r="I51" s="247"/>
      <c r="J51" s="247"/>
      <c r="K51" s="247"/>
      <c r="L51" s="248">
        <v>520000</v>
      </c>
      <c r="M51" s="249"/>
      <c r="N51" s="249"/>
      <c r="O51" s="249"/>
      <c r="P51" s="249"/>
      <c r="Q51" s="249"/>
      <c r="R51" s="249"/>
      <c r="S51" s="249"/>
      <c r="T51" s="249"/>
      <c r="U51" s="249"/>
      <c r="V51" s="249"/>
      <c r="W51" s="249"/>
      <c r="X51" s="249"/>
      <c r="Y51" s="249"/>
      <c r="Z51" s="249"/>
      <c r="AA51" s="249"/>
      <c r="AB51" s="249"/>
      <c r="AC51" s="249"/>
      <c r="AD51" s="249"/>
      <c r="AE51" s="249"/>
      <c r="AF51" s="250" t="s">
        <v>87</v>
      </c>
      <c r="AG51" s="251"/>
      <c r="AH51" s="248"/>
      <c r="AI51" s="249"/>
      <c r="AJ51" s="249"/>
      <c r="AK51" s="249"/>
      <c r="AL51" s="249"/>
      <c r="AM51" s="249"/>
      <c r="AN51" s="249"/>
      <c r="AO51" s="249"/>
      <c r="AP51" s="249"/>
      <c r="AQ51" s="249"/>
      <c r="AR51" s="249"/>
      <c r="AS51" s="249"/>
      <c r="AT51" s="249"/>
      <c r="AU51" s="249"/>
      <c r="AV51" s="249"/>
      <c r="AW51" s="249"/>
      <c r="AX51" s="249"/>
      <c r="AY51" s="249"/>
      <c r="AZ51" s="249"/>
      <c r="BA51" s="249"/>
      <c r="BB51" s="250" t="s">
        <v>87</v>
      </c>
      <c r="BC51" s="251"/>
      <c r="BE51" s="257" t="s">
        <v>225</v>
      </c>
      <c r="BF51" s="258"/>
      <c r="BG51" s="258"/>
      <c r="BH51" s="258"/>
      <c r="BI51" s="258"/>
      <c r="BJ51" s="258"/>
      <c r="BK51" s="258"/>
      <c r="BL51" s="258"/>
      <c r="BM51" s="258"/>
      <c r="BN51" s="258"/>
      <c r="BO51" s="259"/>
      <c r="BX51" s="100">
        <f>IF(AND(BP13=1,OR(AH49="",AH51="",AH52="")),1,0)</f>
        <v>0</v>
      </c>
      <c r="BY51" s="115" t="str">
        <f>IF(BX51=1,"教育部分の「対象経費の実支出予定額」、「総事業費」、「寄付金その他の収入額」に入力漏れがあります","")</f>
        <v/>
      </c>
    </row>
    <row r="52" spans="1:77" ht="27" customHeight="1" thickBot="1">
      <c r="A52" s="220" t="s">
        <v>91</v>
      </c>
      <c r="B52" s="221"/>
      <c r="C52" s="221"/>
      <c r="D52" s="221"/>
      <c r="E52" s="221"/>
      <c r="F52" s="221"/>
      <c r="G52" s="221"/>
      <c r="H52" s="221"/>
      <c r="I52" s="221"/>
      <c r="J52" s="221"/>
      <c r="K52" s="221"/>
      <c r="L52" s="222">
        <v>0</v>
      </c>
      <c r="M52" s="223"/>
      <c r="N52" s="223"/>
      <c r="O52" s="223"/>
      <c r="P52" s="223"/>
      <c r="Q52" s="223"/>
      <c r="R52" s="223"/>
      <c r="S52" s="223"/>
      <c r="T52" s="223"/>
      <c r="U52" s="223"/>
      <c r="V52" s="223"/>
      <c r="W52" s="223"/>
      <c r="X52" s="223"/>
      <c r="Y52" s="223"/>
      <c r="Z52" s="223"/>
      <c r="AA52" s="223"/>
      <c r="AB52" s="223"/>
      <c r="AC52" s="223"/>
      <c r="AD52" s="223"/>
      <c r="AE52" s="223"/>
      <c r="AF52" s="224" t="s">
        <v>87</v>
      </c>
      <c r="AG52" s="225"/>
      <c r="AH52" s="222"/>
      <c r="AI52" s="223"/>
      <c r="AJ52" s="223"/>
      <c r="AK52" s="223"/>
      <c r="AL52" s="223"/>
      <c r="AM52" s="223"/>
      <c r="AN52" s="223"/>
      <c r="AO52" s="223"/>
      <c r="AP52" s="223"/>
      <c r="AQ52" s="223"/>
      <c r="AR52" s="223"/>
      <c r="AS52" s="223"/>
      <c r="AT52" s="223"/>
      <c r="AU52" s="223"/>
      <c r="AV52" s="223"/>
      <c r="AW52" s="223"/>
      <c r="AX52" s="223"/>
      <c r="AY52" s="223"/>
      <c r="AZ52" s="223"/>
      <c r="BA52" s="223"/>
      <c r="BB52" s="224" t="s">
        <v>87</v>
      </c>
      <c r="BC52" s="225"/>
      <c r="BE52" s="226" t="s">
        <v>226</v>
      </c>
      <c r="BF52" s="227"/>
      <c r="BG52" s="227"/>
      <c r="BH52" s="227"/>
      <c r="BI52" s="227"/>
      <c r="BJ52" s="227"/>
      <c r="BK52" s="227"/>
      <c r="BL52" s="227"/>
      <c r="BM52" s="227"/>
      <c r="BN52" s="227"/>
      <c r="BO52" s="228"/>
    </row>
    <row r="53" spans="1:77" ht="27" customHeight="1">
      <c r="A53" s="229" t="s">
        <v>92</v>
      </c>
      <c r="B53" s="230"/>
      <c r="C53" s="230"/>
      <c r="D53" s="230"/>
      <c r="E53" s="230"/>
      <c r="F53" s="230"/>
      <c r="G53" s="230"/>
      <c r="H53" s="230"/>
      <c r="I53" s="230"/>
      <c r="J53" s="230"/>
      <c r="K53" s="230"/>
      <c r="L53" s="231">
        <f>ROUNDDOWN((L51-L52)*BF13,0)</f>
        <v>260000</v>
      </c>
      <c r="M53" s="232"/>
      <c r="N53" s="232"/>
      <c r="O53" s="232"/>
      <c r="P53" s="232"/>
      <c r="Q53" s="232"/>
      <c r="R53" s="232"/>
      <c r="S53" s="232"/>
      <c r="T53" s="232"/>
      <c r="U53" s="232"/>
      <c r="V53" s="232"/>
      <c r="W53" s="232"/>
      <c r="X53" s="232"/>
      <c r="Y53" s="232"/>
      <c r="Z53" s="232"/>
      <c r="AA53" s="232"/>
      <c r="AB53" s="232"/>
      <c r="AC53" s="232"/>
      <c r="AD53" s="232"/>
      <c r="AE53" s="232"/>
      <c r="AF53" s="224" t="s">
        <v>87</v>
      </c>
      <c r="AG53" s="225"/>
      <c r="AH53" s="231">
        <f>ROUNDDOWN((AH51-AH52)*BK13,0)</f>
        <v>0</v>
      </c>
      <c r="AI53" s="232"/>
      <c r="AJ53" s="232"/>
      <c r="AK53" s="232"/>
      <c r="AL53" s="232"/>
      <c r="AM53" s="232"/>
      <c r="AN53" s="232"/>
      <c r="AO53" s="232"/>
      <c r="AP53" s="232"/>
      <c r="AQ53" s="232"/>
      <c r="AR53" s="232"/>
      <c r="AS53" s="232"/>
      <c r="AT53" s="232"/>
      <c r="AU53" s="232"/>
      <c r="AV53" s="232"/>
      <c r="AW53" s="232"/>
      <c r="AX53" s="232"/>
      <c r="AY53" s="232"/>
      <c r="AZ53" s="232"/>
      <c r="BA53" s="232"/>
      <c r="BB53" s="224" t="s">
        <v>87</v>
      </c>
      <c r="BC53" s="225"/>
      <c r="BI53" s="2"/>
      <c r="BJ53" s="2"/>
      <c r="BL53" s="113"/>
      <c r="BM53" s="103"/>
      <c r="BN53" s="105"/>
    </row>
    <row r="54" spans="1:77" ht="27" customHeight="1">
      <c r="A54" s="229" t="s">
        <v>93</v>
      </c>
      <c r="B54" s="230"/>
      <c r="C54" s="230"/>
      <c r="D54" s="230"/>
      <c r="E54" s="230"/>
      <c r="F54" s="230"/>
      <c r="G54" s="230"/>
      <c r="H54" s="230"/>
      <c r="I54" s="230"/>
      <c r="J54" s="230"/>
      <c r="K54" s="230"/>
      <c r="L54" s="231">
        <f>ROUNDDOWN(L49*BF13,0)</f>
        <v>250000</v>
      </c>
      <c r="M54" s="232"/>
      <c r="N54" s="232"/>
      <c r="O54" s="232"/>
      <c r="P54" s="232"/>
      <c r="Q54" s="232"/>
      <c r="R54" s="232"/>
      <c r="S54" s="232"/>
      <c r="T54" s="232"/>
      <c r="U54" s="232"/>
      <c r="V54" s="232"/>
      <c r="W54" s="232"/>
      <c r="X54" s="232"/>
      <c r="Y54" s="232"/>
      <c r="Z54" s="232"/>
      <c r="AA54" s="232"/>
      <c r="AB54" s="232"/>
      <c r="AC54" s="232"/>
      <c r="AD54" s="232"/>
      <c r="AE54" s="232"/>
      <c r="AF54" s="224" t="s">
        <v>87</v>
      </c>
      <c r="AG54" s="225"/>
      <c r="AH54" s="231">
        <f>ROUNDDOWN(AH49*BK13,0)</f>
        <v>0</v>
      </c>
      <c r="AI54" s="232"/>
      <c r="AJ54" s="232"/>
      <c r="AK54" s="232"/>
      <c r="AL54" s="232"/>
      <c r="AM54" s="232"/>
      <c r="AN54" s="232"/>
      <c r="AO54" s="232"/>
      <c r="AP54" s="232"/>
      <c r="AQ54" s="232"/>
      <c r="AR54" s="232"/>
      <c r="AS54" s="232"/>
      <c r="AT54" s="232"/>
      <c r="AU54" s="232"/>
      <c r="AV54" s="232"/>
      <c r="AW54" s="232"/>
      <c r="AX54" s="232"/>
      <c r="AY54" s="232"/>
      <c r="AZ54" s="232"/>
      <c r="BA54" s="232"/>
      <c r="BB54" s="224" t="s">
        <v>87</v>
      </c>
      <c r="BC54" s="225"/>
      <c r="BL54" s="113"/>
      <c r="BM54" s="86"/>
      <c r="BN54" s="105"/>
    </row>
    <row r="55" spans="1:77" ht="27" customHeight="1" thickBot="1">
      <c r="A55" s="210" t="s">
        <v>94</v>
      </c>
      <c r="B55" s="211"/>
      <c r="C55" s="211"/>
      <c r="D55" s="211"/>
      <c r="E55" s="211"/>
      <c r="F55" s="211"/>
      <c r="G55" s="211"/>
      <c r="H55" s="211"/>
      <c r="I55" s="211"/>
      <c r="J55" s="211"/>
      <c r="K55" s="211"/>
      <c r="L55" s="212">
        <f>IF(L53&gt;=L54,L54,L53)</f>
        <v>250000</v>
      </c>
      <c r="M55" s="213"/>
      <c r="N55" s="213"/>
      <c r="O55" s="213"/>
      <c r="P55" s="213"/>
      <c r="Q55" s="213"/>
      <c r="R55" s="213"/>
      <c r="S55" s="213"/>
      <c r="T55" s="213"/>
      <c r="U55" s="213"/>
      <c r="V55" s="213"/>
      <c r="W55" s="213"/>
      <c r="X55" s="213"/>
      <c r="Y55" s="213"/>
      <c r="Z55" s="213"/>
      <c r="AA55" s="213"/>
      <c r="AB55" s="213"/>
      <c r="AC55" s="213"/>
      <c r="AD55" s="213"/>
      <c r="AE55" s="213"/>
      <c r="AF55" s="214" t="s">
        <v>87</v>
      </c>
      <c r="AG55" s="215"/>
      <c r="AH55" s="212">
        <f>IF(AH53&gt;=AH54,AH54,AH53)</f>
        <v>0</v>
      </c>
      <c r="AI55" s="213"/>
      <c r="AJ55" s="213"/>
      <c r="AK55" s="213"/>
      <c r="AL55" s="213"/>
      <c r="AM55" s="213"/>
      <c r="AN55" s="213"/>
      <c r="AO55" s="213"/>
      <c r="AP55" s="213"/>
      <c r="AQ55" s="213"/>
      <c r="AR55" s="213"/>
      <c r="AS55" s="213"/>
      <c r="AT55" s="213"/>
      <c r="AU55" s="213"/>
      <c r="AV55" s="213"/>
      <c r="AW55" s="213"/>
      <c r="AX55" s="213"/>
      <c r="AY55" s="213"/>
      <c r="AZ55" s="213"/>
      <c r="BA55" s="213"/>
      <c r="BB55" s="214" t="s">
        <v>87</v>
      </c>
      <c r="BC55" s="215"/>
      <c r="BI55" s="2"/>
      <c r="BJ55" s="2"/>
      <c r="BL55" s="113"/>
      <c r="BM55" s="103"/>
      <c r="BN55" s="105"/>
      <c r="BW55" s="1"/>
      <c r="BX55" s="1"/>
      <c r="BY55" s="1"/>
    </row>
    <row r="56" spans="1:77" ht="27" customHeight="1" thickBot="1">
      <c r="A56" s="218" t="s">
        <v>191</v>
      </c>
      <c r="B56" s="219"/>
      <c r="C56" s="219"/>
      <c r="D56" s="219"/>
      <c r="E56" s="219"/>
      <c r="F56" s="219"/>
      <c r="G56" s="219"/>
      <c r="H56" s="219"/>
      <c r="I56" s="219"/>
      <c r="J56" s="219"/>
      <c r="K56" s="219"/>
      <c r="L56" s="216">
        <f>IF(BE37&gt;0,ROUNDDOWN(SMALL(BE37:BE39,1)*BF13,0),SUM(L55,AH55))</f>
        <v>250000</v>
      </c>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c r="AM56" s="217"/>
      <c r="AN56" s="217"/>
      <c r="AO56" s="217"/>
      <c r="AP56" s="217"/>
      <c r="AQ56" s="217"/>
      <c r="AR56" s="217"/>
      <c r="AS56" s="217"/>
      <c r="AT56" s="217"/>
      <c r="AU56" s="217"/>
      <c r="AV56" s="217"/>
      <c r="AW56" s="217"/>
      <c r="AX56" s="217"/>
      <c r="AY56" s="217"/>
      <c r="AZ56" s="217"/>
      <c r="BA56" s="217"/>
      <c r="BB56" s="176" t="s">
        <v>87</v>
      </c>
      <c r="BC56" s="177"/>
      <c r="BL56" s="113"/>
      <c r="BM56" s="86"/>
      <c r="BN56" s="105"/>
      <c r="BW56" s="1"/>
      <c r="BX56" s="1"/>
      <c r="BY56" s="1"/>
    </row>
    <row r="57" spans="1:77" ht="30" customHeight="1" thickBot="1">
      <c r="A57" s="21"/>
      <c r="B57" s="21"/>
      <c r="C57" s="21"/>
      <c r="D57" s="21"/>
      <c r="E57" s="21"/>
      <c r="F57" s="21"/>
      <c r="G57" s="21"/>
      <c r="H57" s="21"/>
      <c r="I57" s="21"/>
      <c r="J57" s="21"/>
      <c r="K57" s="21"/>
      <c r="L57" s="67"/>
      <c r="M57" s="2"/>
      <c r="N57" s="2"/>
      <c r="O57" s="2"/>
      <c r="P57" s="2"/>
      <c r="Q57" s="2"/>
      <c r="R57" s="2"/>
      <c r="S57" s="2"/>
      <c r="T57" s="2"/>
      <c r="U57" s="2"/>
      <c r="V57" s="2"/>
      <c r="W57" s="2"/>
      <c r="X57" s="2"/>
      <c r="Y57" s="2"/>
      <c r="Z57" s="2"/>
      <c r="AA57" s="2"/>
      <c r="AB57" s="2"/>
      <c r="AC57" s="2"/>
      <c r="AD57" s="2"/>
      <c r="AE57" s="2"/>
      <c r="AF57" s="2"/>
      <c r="AG57" s="68"/>
      <c r="AH57" s="67"/>
      <c r="AI57" s="2"/>
      <c r="AJ57" s="2"/>
      <c r="AK57" s="2"/>
      <c r="AL57" s="2"/>
      <c r="AM57" s="2"/>
      <c r="AN57" s="2"/>
      <c r="AO57" s="2"/>
      <c r="AP57" s="2"/>
      <c r="AQ57" s="2"/>
      <c r="AR57" s="2"/>
      <c r="AS57" s="2"/>
      <c r="AT57" s="2"/>
      <c r="AU57" s="2"/>
      <c r="AV57" s="2"/>
      <c r="AW57" s="2"/>
      <c r="AX57" s="2"/>
      <c r="AY57" s="2"/>
      <c r="AZ57" s="2"/>
      <c r="BA57" s="2"/>
      <c r="BB57" s="2"/>
      <c r="BC57" s="68"/>
      <c r="BE57" s="2"/>
      <c r="BF57" s="2"/>
      <c r="BG57" s="2"/>
      <c r="BH57" s="2"/>
      <c r="BK57" s="2"/>
      <c r="BL57" s="114"/>
      <c r="BM57" s="86"/>
      <c r="BN57" s="107"/>
      <c r="BO57" s="2"/>
      <c r="BW57" s="1"/>
      <c r="BX57" s="1"/>
      <c r="BY57" s="1"/>
    </row>
    <row r="58" spans="1:77" ht="27" customHeight="1" thickBot="1">
      <c r="A58" s="209" t="s">
        <v>192</v>
      </c>
      <c r="B58" s="208"/>
      <c r="C58" s="208"/>
      <c r="D58" s="208"/>
      <c r="E58" s="208"/>
      <c r="F58" s="208"/>
      <c r="G58" s="208"/>
      <c r="H58" s="208"/>
      <c r="I58" s="208"/>
      <c r="J58" s="208"/>
      <c r="K58" s="208"/>
      <c r="L58" s="216">
        <f>IF(L47&gt;=L56,L56,L47)</f>
        <v>245915</v>
      </c>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7"/>
      <c r="AP58" s="217"/>
      <c r="AQ58" s="217"/>
      <c r="AR58" s="217"/>
      <c r="AS58" s="217"/>
      <c r="AT58" s="217"/>
      <c r="AU58" s="217"/>
      <c r="AV58" s="217"/>
      <c r="AW58" s="217"/>
      <c r="AX58" s="217"/>
      <c r="AY58" s="217"/>
      <c r="AZ58" s="217"/>
      <c r="BA58" s="217"/>
      <c r="BB58" s="176" t="s">
        <v>87</v>
      </c>
      <c r="BC58" s="177"/>
      <c r="BD58" s="2"/>
      <c r="BL58" s="113"/>
      <c r="BM58" s="86"/>
      <c r="BN58" s="105"/>
      <c r="BW58" s="1"/>
      <c r="BX58" s="1"/>
      <c r="BY58" s="1"/>
    </row>
    <row r="59" spans="1:77" s="2" customFormat="1" ht="15" customHeight="1" thickBot="1">
      <c r="A59" s="22"/>
      <c r="B59" s="23"/>
      <c r="C59" s="22"/>
      <c r="D59" s="22"/>
      <c r="E59" s="22"/>
      <c r="F59" s="22"/>
      <c r="G59" s="22"/>
      <c r="H59" s="22"/>
      <c r="I59" s="22"/>
      <c r="J59" s="22"/>
      <c r="K59" s="22"/>
      <c r="L59" s="69"/>
      <c r="M59" s="1"/>
      <c r="N59" s="1"/>
      <c r="O59" s="1"/>
      <c r="P59" s="1"/>
      <c r="Q59" s="1"/>
      <c r="R59" s="1"/>
      <c r="S59" s="1"/>
      <c r="T59" s="1"/>
      <c r="U59" s="1"/>
      <c r="V59" s="1"/>
      <c r="W59" s="1"/>
      <c r="X59" s="1"/>
      <c r="Y59" s="1"/>
      <c r="Z59" s="1"/>
      <c r="AA59" s="1"/>
      <c r="AB59" s="1"/>
      <c r="AC59" s="1"/>
      <c r="AD59" s="1"/>
      <c r="AE59" s="1"/>
      <c r="AF59" s="1"/>
      <c r="AG59" s="5"/>
      <c r="AH59" s="11"/>
      <c r="AI59" s="1"/>
      <c r="AJ59" s="1"/>
      <c r="AK59" s="1"/>
      <c r="AL59" s="1"/>
      <c r="AM59" s="1"/>
      <c r="AN59" s="1"/>
      <c r="AO59" s="1"/>
      <c r="AP59" s="1"/>
      <c r="AQ59" s="1"/>
      <c r="AR59" s="1"/>
      <c r="AS59" s="1"/>
      <c r="AT59" s="1"/>
      <c r="AU59" s="1"/>
      <c r="AV59" s="1"/>
      <c r="AW59" s="1"/>
      <c r="AX59" s="1"/>
      <c r="AY59" s="1"/>
      <c r="AZ59" s="1"/>
      <c r="BA59" s="1"/>
      <c r="BB59" s="1"/>
      <c r="BC59" s="5"/>
      <c r="BD59" s="1"/>
      <c r="BE59" s="323"/>
      <c r="BF59" s="323"/>
      <c r="BG59" s="323"/>
      <c r="BH59" s="323"/>
      <c r="BI59" s="323"/>
      <c r="BJ59" s="323"/>
      <c r="BK59" s="323"/>
      <c r="BL59" s="323"/>
      <c r="BM59" s="323"/>
      <c r="BN59" s="323"/>
      <c r="BO59" s="324"/>
    </row>
    <row r="60" spans="1:77" ht="27" customHeight="1" thickBot="1">
      <c r="A60" s="207" t="s">
        <v>182</v>
      </c>
      <c r="B60" s="208"/>
      <c r="C60" s="208"/>
      <c r="D60" s="208"/>
      <c r="E60" s="208"/>
      <c r="F60" s="208"/>
      <c r="G60" s="208"/>
      <c r="H60" s="208"/>
      <c r="I60" s="208"/>
      <c r="J60" s="208"/>
      <c r="K60" s="208"/>
      <c r="L60" s="216">
        <f>ROUNDDOWN(L58*P17,0)</f>
        <v>245915</v>
      </c>
      <c r="M60" s="217"/>
      <c r="N60" s="217"/>
      <c r="O60" s="217"/>
      <c r="P60" s="217"/>
      <c r="Q60" s="217"/>
      <c r="R60" s="217"/>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217"/>
      <c r="AP60" s="217"/>
      <c r="AQ60" s="217"/>
      <c r="AR60" s="217"/>
      <c r="AS60" s="217"/>
      <c r="AT60" s="217"/>
      <c r="AU60" s="217"/>
      <c r="AV60" s="217"/>
      <c r="AW60" s="217"/>
      <c r="AX60" s="217"/>
      <c r="AY60" s="217"/>
      <c r="AZ60" s="217"/>
      <c r="BA60" s="217"/>
      <c r="BB60" s="176" t="s">
        <v>87</v>
      </c>
      <c r="BC60" s="177"/>
      <c r="BW60" s="1"/>
      <c r="BX60" s="1"/>
      <c r="BY60" s="1"/>
    </row>
    <row r="61" spans="1:77" s="2" customFormat="1" ht="50.25" customHeight="1">
      <c r="A61" s="22"/>
      <c r="B61" s="23" t="s">
        <v>95</v>
      </c>
      <c r="C61" s="22"/>
      <c r="D61" s="22"/>
      <c r="E61" s="22"/>
      <c r="F61" s="22"/>
      <c r="G61" s="22"/>
      <c r="H61" s="22"/>
      <c r="I61" s="22"/>
      <c r="J61" s="22"/>
      <c r="K61" s="22"/>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T61" s="1"/>
      <c r="BU61" s="1"/>
      <c r="BW61" s="114"/>
      <c r="BX61" s="86"/>
      <c r="BY61" s="107"/>
    </row>
  </sheetData>
  <mergeCells count="328">
    <mergeCell ref="A60:K60"/>
    <mergeCell ref="L60:BA60"/>
    <mergeCell ref="BB60:BC60"/>
    <mergeCell ref="BE59:BO59"/>
    <mergeCell ref="A56:K56"/>
    <mergeCell ref="L56:BA56"/>
    <mergeCell ref="BB56:BC56"/>
    <mergeCell ref="A58:K58"/>
    <mergeCell ref="L58:BA58"/>
    <mergeCell ref="BB58:BC58"/>
    <mergeCell ref="A55:K55"/>
    <mergeCell ref="L55:AE55"/>
    <mergeCell ref="AF55:AG55"/>
    <mergeCell ref="AH55:BA55"/>
    <mergeCell ref="BB55:BC55"/>
    <mergeCell ref="A54:K54"/>
    <mergeCell ref="L54:AE54"/>
    <mergeCell ref="AF54:AG54"/>
    <mergeCell ref="AH54:BA54"/>
    <mergeCell ref="BB54:BC54"/>
    <mergeCell ref="A53:K53"/>
    <mergeCell ref="L53:AE53"/>
    <mergeCell ref="AF53:AG53"/>
    <mergeCell ref="AH53:BA53"/>
    <mergeCell ref="BB53:BC53"/>
    <mergeCell ref="BE51:BO51"/>
    <mergeCell ref="A52:K52"/>
    <mergeCell ref="L52:AE52"/>
    <mergeCell ref="AF52:AG52"/>
    <mergeCell ref="AH52:BA52"/>
    <mergeCell ref="BB52:BC52"/>
    <mergeCell ref="A51:K51"/>
    <mergeCell ref="L51:AE51"/>
    <mergeCell ref="AF51:AG51"/>
    <mergeCell ref="AH51:BA51"/>
    <mergeCell ref="BB51:BC51"/>
    <mergeCell ref="A47:K47"/>
    <mergeCell ref="L47:BA47"/>
    <mergeCell ref="BB47:BC47"/>
    <mergeCell ref="BE52:BO52"/>
    <mergeCell ref="BI50:BL50"/>
    <mergeCell ref="BM50:BO50"/>
    <mergeCell ref="BE50:BH50"/>
    <mergeCell ref="BE45:BO45"/>
    <mergeCell ref="BE46:BO46"/>
    <mergeCell ref="A49:K49"/>
    <mergeCell ref="L49:AE49"/>
    <mergeCell ref="AF49:AG49"/>
    <mergeCell ref="AH49:BA49"/>
    <mergeCell ref="BB49:BC49"/>
    <mergeCell ref="A46:K46"/>
    <mergeCell ref="L46:AE46"/>
    <mergeCell ref="AF46:AG46"/>
    <mergeCell ref="AH46:BA46"/>
    <mergeCell ref="BB46:BC46"/>
    <mergeCell ref="BE47:BO47"/>
    <mergeCell ref="BE48:BO49"/>
    <mergeCell ref="BE44:BO44"/>
    <mergeCell ref="AW44:BC44"/>
    <mergeCell ref="BE42:BO42"/>
    <mergeCell ref="A45:K45"/>
    <mergeCell ref="L45:O45"/>
    <mergeCell ref="P45:Z45"/>
    <mergeCell ref="AA45:AG45"/>
    <mergeCell ref="AH45:AK45"/>
    <mergeCell ref="AL45:AV45"/>
    <mergeCell ref="AW45:BC45"/>
    <mergeCell ref="BE43:BO43"/>
    <mergeCell ref="A44:K44"/>
    <mergeCell ref="L44:O44"/>
    <mergeCell ref="P44:Z44"/>
    <mergeCell ref="AA44:AG44"/>
    <mergeCell ref="AH44:AK44"/>
    <mergeCell ref="AL44:AV44"/>
    <mergeCell ref="A43:K43"/>
    <mergeCell ref="L43:O43"/>
    <mergeCell ref="P43:Z43"/>
    <mergeCell ref="AA43:AG43"/>
    <mergeCell ref="AH43:AK43"/>
    <mergeCell ref="AL43:AV43"/>
    <mergeCell ref="AW43:BC43"/>
    <mergeCell ref="BE41:BO41"/>
    <mergeCell ref="A42:K42"/>
    <mergeCell ref="L42:O42"/>
    <mergeCell ref="P42:Z42"/>
    <mergeCell ref="AA42:AG42"/>
    <mergeCell ref="AH42:AK42"/>
    <mergeCell ref="AL42:AV42"/>
    <mergeCell ref="A41:K41"/>
    <mergeCell ref="L41:O41"/>
    <mergeCell ref="P41:Z41"/>
    <mergeCell ref="AA41:AG41"/>
    <mergeCell ref="AH41:AK41"/>
    <mergeCell ref="AL41:AV41"/>
    <mergeCell ref="AW41:BC41"/>
    <mergeCell ref="AW42:BC42"/>
    <mergeCell ref="BE40:BO40"/>
    <mergeCell ref="AW39:BC39"/>
    <mergeCell ref="BE39:BM39"/>
    <mergeCell ref="BN39:BO39"/>
    <mergeCell ref="A40:K40"/>
    <mergeCell ref="L40:O40"/>
    <mergeCell ref="P40:Z40"/>
    <mergeCell ref="AA40:AG40"/>
    <mergeCell ref="AH40:AK40"/>
    <mergeCell ref="AL40:AV40"/>
    <mergeCell ref="AW40:BC40"/>
    <mergeCell ref="A39:K39"/>
    <mergeCell ref="L39:O39"/>
    <mergeCell ref="P39:Z39"/>
    <mergeCell ref="AA39:AG39"/>
    <mergeCell ref="AH39:AK39"/>
    <mergeCell ref="AL39:AV39"/>
    <mergeCell ref="A38:K38"/>
    <mergeCell ref="L38:O38"/>
    <mergeCell ref="P38:Z38"/>
    <mergeCell ref="AA38:AG38"/>
    <mergeCell ref="AH38:AK38"/>
    <mergeCell ref="AL38:AV38"/>
    <mergeCell ref="AW38:BC38"/>
    <mergeCell ref="BE38:BM38"/>
    <mergeCell ref="BN38:BO38"/>
    <mergeCell ref="AW36:BC36"/>
    <mergeCell ref="BE36:BO36"/>
    <mergeCell ref="A37:K37"/>
    <mergeCell ref="L37:O37"/>
    <mergeCell ref="P37:Z37"/>
    <mergeCell ref="AA37:AG37"/>
    <mergeCell ref="AH37:AK37"/>
    <mergeCell ref="AL37:AV37"/>
    <mergeCell ref="AW37:BC37"/>
    <mergeCell ref="BE37:BM37"/>
    <mergeCell ref="A36:K36"/>
    <mergeCell ref="L36:O36"/>
    <mergeCell ref="P36:Z36"/>
    <mergeCell ref="AA36:AG36"/>
    <mergeCell ref="AH36:AK36"/>
    <mergeCell ref="AL36:AV36"/>
    <mergeCell ref="BN37:BO37"/>
    <mergeCell ref="BY31:BY32"/>
    <mergeCell ref="D32:J32"/>
    <mergeCell ref="K32:Y32"/>
    <mergeCell ref="AB32:BK32"/>
    <mergeCell ref="A34:K35"/>
    <mergeCell ref="L34:BC34"/>
    <mergeCell ref="BE34:BO35"/>
    <mergeCell ref="L35:AG35"/>
    <mergeCell ref="AH35:BC35"/>
    <mergeCell ref="Y31:AA31"/>
    <mergeCell ref="AB31:BK31"/>
    <mergeCell ref="BL31:BO32"/>
    <mergeCell ref="BV31:BV32"/>
    <mergeCell ref="BW31:BW32"/>
    <mergeCell ref="BX31:BX32"/>
    <mergeCell ref="A29:B32"/>
    <mergeCell ref="D31:G31"/>
    <mergeCell ref="J31:P31"/>
    <mergeCell ref="T31:X31"/>
    <mergeCell ref="BX29:BX30"/>
    <mergeCell ref="BY29:BY30"/>
    <mergeCell ref="D30:G30"/>
    <mergeCell ref="H30:J30"/>
    <mergeCell ref="K30:L30"/>
    <mergeCell ref="BL29:BO30"/>
    <mergeCell ref="AB30:BK30"/>
    <mergeCell ref="AX25:BO27"/>
    <mergeCell ref="X26:Z26"/>
    <mergeCell ref="AO26:AU26"/>
    <mergeCell ref="C27:M27"/>
    <mergeCell ref="AB27:AW27"/>
    <mergeCell ref="CJ27:DC27"/>
    <mergeCell ref="T23:X23"/>
    <mergeCell ref="AB23:AF23"/>
    <mergeCell ref="M30:N30"/>
    <mergeCell ref="O30:P30"/>
    <mergeCell ref="Q30:S30"/>
    <mergeCell ref="T30:X30"/>
    <mergeCell ref="Y30:AA30"/>
    <mergeCell ref="D29:G29"/>
    <mergeCell ref="S29:X29"/>
    <mergeCell ref="Y29:AA29"/>
    <mergeCell ref="AB29:BK29"/>
    <mergeCell ref="A24:B27"/>
    <mergeCell ref="C24:M24"/>
    <mergeCell ref="N24:AA24"/>
    <mergeCell ref="AB24:AW24"/>
    <mergeCell ref="AO25:AU25"/>
    <mergeCell ref="AH21:AN23"/>
    <mergeCell ref="AO21:AO23"/>
    <mergeCell ref="AS21:BB21"/>
    <mergeCell ref="BC21:BO21"/>
    <mergeCell ref="C22:G22"/>
    <mergeCell ref="K22:M22"/>
    <mergeCell ref="T22:X22"/>
    <mergeCell ref="C23:F23"/>
    <mergeCell ref="G23:J23"/>
    <mergeCell ref="K23:L23"/>
    <mergeCell ref="A18:B23"/>
    <mergeCell ref="H20:J20"/>
    <mergeCell ref="K20:M20"/>
    <mergeCell ref="N20:AA20"/>
    <mergeCell ref="AB20:AP20"/>
    <mergeCell ref="AS20:BB20"/>
    <mergeCell ref="BC20:BO20"/>
    <mergeCell ref="C21:F21"/>
    <mergeCell ref="G21:J21"/>
    <mergeCell ref="K21:L21"/>
    <mergeCell ref="N21:R23"/>
    <mergeCell ref="T21:X21"/>
    <mergeCell ref="AB21:AF21"/>
    <mergeCell ref="AG21:AG23"/>
    <mergeCell ref="AQ18:AR23"/>
    <mergeCell ref="AS18:BB18"/>
    <mergeCell ref="BC18:BO18"/>
    <mergeCell ref="C19:G19"/>
    <mergeCell ref="H19:J19"/>
    <mergeCell ref="K19:M19"/>
    <mergeCell ref="N19:AA19"/>
    <mergeCell ref="AB19:AP19"/>
    <mergeCell ref="AS19:BB19"/>
    <mergeCell ref="BC19:BO19"/>
    <mergeCell ref="C18:J18"/>
    <mergeCell ref="K18:M18"/>
    <mergeCell ref="N18:AA18"/>
    <mergeCell ref="AB18:AP18"/>
    <mergeCell ref="C20:G20"/>
    <mergeCell ref="AY16:AZ17"/>
    <mergeCell ref="BA16:BO17"/>
    <mergeCell ref="BX16:BX17"/>
    <mergeCell ref="BY16:BY17"/>
    <mergeCell ref="A16:E17"/>
    <mergeCell ref="F16:J16"/>
    <mergeCell ref="K16:O16"/>
    <mergeCell ref="P16:T16"/>
    <mergeCell ref="U16:Y16"/>
    <mergeCell ref="Z16:AD16"/>
    <mergeCell ref="F17:J17"/>
    <mergeCell ref="K17:O17"/>
    <mergeCell ref="P17:T17"/>
    <mergeCell ref="U17:Y17"/>
    <mergeCell ref="Z17:AD17"/>
    <mergeCell ref="AE16:AL17"/>
    <mergeCell ref="AM16:AX17"/>
    <mergeCell ref="BX14:BX15"/>
    <mergeCell ref="BY14:BY15"/>
    <mergeCell ref="AN15:AR15"/>
    <mergeCell ref="AS15:AY15"/>
    <mergeCell ref="AZ15:BF15"/>
    <mergeCell ref="BG15:BM15"/>
    <mergeCell ref="BN15:BO15"/>
    <mergeCell ref="AU14:AV14"/>
    <mergeCell ref="AW14:AY14"/>
    <mergeCell ref="AZ14:BF14"/>
    <mergeCell ref="BG14:BH14"/>
    <mergeCell ref="BI14:BJ14"/>
    <mergeCell ref="BK14:BM14"/>
    <mergeCell ref="AE14:AM15"/>
    <mergeCell ref="AN14:AR14"/>
    <mergeCell ref="AS14:AT14"/>
    <mergeCell ref="AA13:AI13"/>
    <mergeCell ref="AM13:AU13"/>
    <mergeCell ref="AW13:BE13"/>
    <mergeCell ref="BN14:BO14"/>
    <mergeCell ref="BF13:BJ13"/>
    <mergeCell ref="BK13:BO13"/>
    <mergeCell ref="A14:E15"/>
    <mergeCell ref="F14:H15"/>
    <mergeCell ref="I14:J15"/>
    <mergeCell ref="K14:Q15"/>
    <mergeCell ref="R14:S15"/>
    <mergeCell ref="AQ11:BO11"/>
    <mergeCell ref="A12:E13"/>
    <mergeCell ref="F12:S13"/>
    <mergeCell ref="T12:Z12"/>
    <mergeCell ref="AA12:AI12"/>
    <mergeCell ref="AJ12:AL13"/>
    <mergeCell ref="AM12:BE12"/>
    <mergeCell ref="BF12:BJ12"/>
    <mergeCell ref="BK12:BO12"/>
    <mergeCell ref="T13:Z13"/>
    <mergeCell ref="A11:E11"/>
    <mergeCell ref="F11:G11"/>
    <mergeCell ref="H11:S11"/>
    <mergeCell ref="T11:U11"/>
    <mergeCell ref="V11:AI11"/>
    <mergeCell ref="AJ11:AP11"/>
    <mergeCell ref="T14:Z15"/>
    <mergeCell ref="AA14:AB15"/>
    <mergeCell ref="AC14:AD15"/>
    <mergeCell ref="BN8:BO8"/>
    <mergeCell ref="A9:E10"/>
    <mergeCell ref="F9:W9"/>
    <mergeCell ref="X9:AP9"/>
    <mergeCell ref="AU9:AX10"/>
    <mergeCell ref="AY9:BO10"/>
    <mergeCell ref="F10:W10"/>
    <mergeCell ref="X10:AP10"/>
    <mergeCell ref="A8:E8"/>
    <mergeCell ref="F8:W8"/>
    <mergeCell ref="X8:AC8"/>
    <mergeCell ref="AD8:AP8"/>
    <mergeCell ref="AQ8:AT10"/>
    <mergeCell ref="AU8:BM8"/>
    <mergeCell ref="A6:H7"/>
    <mergeCell ref="I6:M7"/>
    <mergeCell ref="N6:AC7"/>
    <mergeCell ref="AE6:AI6"/>
    <mergeCell ref="AJ6:AQ6"/>
    <mergeCell ref="AS6:AX6"/>
    <mergeCell ref="AY6:BO6"/>
    <mergeCell ref="BX6:BX7"/>
    <mergeCell ref="BY6:BY7"/>
    <mergeCell ref="AQ7:AR7"/>
    <mergeCell ref="AS7:AT7"/>
    <mergeCell ref="AU7:BD7"/>
    <mergeCell ref="BE7:BG7"/>
    <mergeCell ref="BH7:BO7"/>
    <mergeCell ref="Z1:BO1"/>
    <mergeCell ref="A2:BO3"/>
    <mergeCell ref="A4:AC5"/>
    <mergeCell ref="BV4:BV5"/>
    <mergeCell ref="BW4:BW5"/>
    <mergeCell ref="BX4:BX5"/>
    <mergeCell ref="BY4:BY5"/>
    <mergeCell ref="AE5:AI5"/>
    <mergeCell ref="AJ5:AQ5"/>
    <mergeCell ref="AS5:AX5"/>
    <mergeCell ref="AY5:BO5"/>
  </mergeCells>
  <phoneticPr fontId="1"/>
  <conditionalFormatting sqref="L38:AG38">
    <cfRule type="expression" dxfId="21" priority="7">
      <formula>COUNTIF($N$6,"*幼稚園型*")</formula>
    </cfRule>
  </conditionalFormatting>
  <conditionalFormatting sqref="N18:AA23 C19:M23 A24:BO24 A25:AN25 A26:X26 AA26:AN26 A27:BO27">
    <cfRule type="expression" dxfId="20" priority="12">
      <formula>$K$18="無"</formula>
    </cfRule>
  </conditionalFormatting>
  <conditionalFormatting sqref="S21:AA23">
    <cfRule type="expression" dxfId="19" priority="11">
      <formula>$N$21="無"</formula>
    </cfRule>
  </conditionalFormatting>
  <conditionalFormatting sqref="T12:AI13">
    <cfRule type="expression" dxfId="18" priority="17">
      <formula>$BT$11&gt;4</formula>
    </cfRule>
    <cfRule type="expression" dxfId="17" priority="18">
      <formula>OR($BQ$11=FALSE,$BR$11=FALSE)</formula>
    </cfRule>
  </conditionalFormatting>
  <conditionalFormatting sqref="Z1:BO1">
    <cfRule type="containsText" dxfId="16" priority="6" operator="containsText" text="エラー">
      <formula>NOT(ISERROR(SEARCH("エラー",Z1)))</formula>
    </cfRule>
  </conditionalFormatting>
  <conditionalFormatting sqref="AE16:BO17">
    <cfRule type="expression" dxfId="15" priority="13">
      <formula>NOT(OR($F$12="民老改築",$AA$12="民老改築"))</formula>
    </cfRule>
  </conditionalFormatting>
  <conditionalFormatting sqref="AG21:AO23">
    <cfRule type="expression" dxfId="14" priority="10">
      <formula>$AD$22="無"</formula>
    </cfRule>
  </conditionalFormatting>
  <conditionalFormatting sqref="AH49:BA49 AH51:BA55">
    <cfRule type="expression" dxfId="13" priority="19">
      <formula>AND($BQ$11=$BR$11=TRUE,$BF$13=$BK$13)</formula>
    </cfRule>
  </conditionalFormatting>
  <conditionalFormatting sqref="AH38:BC38">
    <cfRule type="expression" dxfId="12" priority="8">
      <formula>COUNTIF($N$6,"*保育所型*")</formula>
    </cfRule>
  </conditionalFormatting>
  <conditionalFormatting sqref="AO25:BO26">
    <cfRule type="expression" dxfId="11" priority="5">
      <formula>$K$18="無"</formula>
    </cfRule>
  </conditionalFormatting>
  <conditionalFormatting sqref="BE34:BO39">
    <cfRule type="expression" dxfId="10" priority="14">
      <formula>OR($F$12="創設",$F$12="増築",$F$12="増改築",$F$12="民老改築",$F$12="改築",$F$12="防音壁整備")</formula>
    </cfRule>
  </conditionalFormatting>
  <conditionalFormatting sqref="BE40:BO43">
    <cfRule type="expression" dxfId="9" priority="3">
      <formula>$BQ$11=FALSE</formula>
    </cfRule>
  </conditionalFormatting>
  <conditionalFormatting sqref="BE45:BO45">
    <cfRule type="expression" dxfId="8" priority="2">
      <formula>$BQ$11=FALSE</formula>
    </cfRule>
  </conditionalFormatting>
  <conditionalFormatting sqref="BE47:BO47">
    <cfRule type="expression" dxfId="7" priority="1">
      <formula>$BQ$11=FALSE</formula>
    </cfRule>
  </conditionalFormatting>
  <conditionalFormatting sqref="BF12:BJ13 L37:AG46 L49:AG49 L51:AG55">
    <cfRule type="expression" dxfId="5" priority="16">
      <formula>$BQ$11=FALSE</formula>
    </cfRule>
  </conditionalFormatting>
  <conditionalFormatting sqref="BK12:BO13 AH37:BC38 AH39 AL39:BC39 AH40:BC40 AH41:AH43 AL41:BC43 AH44:BC46 AH49:BC49 AH51:BC55">
    <cfRule type="expression" dxfId="4" priority="15">
      <formula>$BR$11=FALSE</formula>
    </cfRule>
  </conditionalFormatting>
  <dataValidations count="16">
    <dataValidation type="date" operator="greaterThanOrEqual" allowBlank="1" showInputMessage="1" showErrorMessage="1" error="日付を（####/##/##）の形式で入力してください。_x000a_例）令和5年8月1日：2023/8/1" sqref="AO25:AU26" xr:uid="{0944CEFB-F116-4EEC-9644-D42B2E7CB8CA}">
      <formula1>43922</formula1>
    </dataValidation>
    <dataValidation type="whole" operator="greaterThanOrEqual" allowBlank="1" showInputMessage="1" showErrorMessage="1" error="整数のみ入力してください" sqref="R14:S15" xr:uid="{33FA0AC5-2AA8-4B3C-BF31-FA7256F5DB44}">
      <formula1>-1000</formula1>
    </dataValidation>
    <dataValidation allowBlank="1" showInputMessage="1" showErrorMessage="1" prompt="番地まで記入してください" sqref="X10:AP10" xr:uid="{080E3EF8-83FE-4022-9FFE-161A5391689D}"/>
    <dataValidation type="whole" operator="greaterThanOrEqual" allowBlank="1" showInputMessage="1" showErrorMessage="1" error="整数のみ入力してください" sqref="K30:L30 O30:P30" xr:uid="{0D4A45D0-6D8E-4862-8347-25B05DC45072}">
      <formula1>1</formula1>
    </dataValidation>
    <dataValidation type="date" operator="greaterThanOrEqual" allowBlank="1" showInputMessage="1" showErrorMessage="1" error="日付を（####/##/##）の形式で入力してください。_x000a_例）令和5年8月1日：2023/8/1" prompt="事業を行いながら工事を行うような場合、開所予定年月日には完成予定年月日と同日を入力してください" sqref="BC21:BO21" xr:uid="{DAE3C3C7-3A81-47C4-8C15-8D68E13BD364}">
      <formula1>44287</formula1>
    </dataValidation>
    <dataValidation type="date" operator="greaterThanOrEqual" allowBlank="1" showInputMessage="1" showErrorMessage="1" error="日付を（####/##/##）の形式で入力してください。_x000a_例）令和5年8月1日：2023/8/1" promptTitle="！注意喚起！" prompt="内示前に契約を行わないようにしてください！" sqref="BC18:BO18" xr:uid="{5ECE0BD0-5B24-43EE-9187-93B2E7070EED}">
      <formula1>44287</formula1>
    </dataValidation>
    <dataValidation type="date" operator="greaterThanOrEqual" allowBlank="1" showInputMessage="1" showErrorMessage="1" error="日付を（####/##/##）の形式で入力してください。_x000a_例）令和5年8月1日：2023/8/1" sqref="BC19:BO20" xr:uid="{AA3B1002-0982-4A25-BF09-C0C251E0950E}">
      <formula1>44287</formula1>
    </dataValidation>
    <dataValidation allowBlank="1" showInputMessage="1" showErrorMessage="1" prompt="協議書作成日の年度から建築年度を引いて算出しています。_x000a_異なる算出をする場合、手打ちで入力してください。" sqref="H20:J20" xr:uid="{F56B7166-0812-47FB-9137-9E3042366C61}"/>
    <dataValidation type="whole" operator="greaterThanOrEqual" allowBlank="1" showInputMessage="1" showErrorMessage="1" error="西暦４桁のみ入力してください" sqref="H19:J19" xr:uid="{EBFE3F1F-5F06-4FB1-897B-F203F48857EA}">
      <formula1>1900</formula1>
    </dataValidation>
    <dataValidation type="decimal" operator="greaterThanOrEqual" allowBlank="1" showInputMessage="1" showErrorMessage="1" error="数値のみ入力してください" sqref="AW14:AY14 BK14:BM14 F17:AD17 S29:X29 T30:X31 BE43:BO43 BE45:BO45 BE47:BO47" xr:uid="{AB2DEFD7-E982-415F-84A2-9DE54BD9B570}">
      <formula1>0</formula1>
    </dataValidation>
    <dataValidation type="whole" operator="greaterThanOrEqual" allowBlank="1" showInputMessage="1" showErrorMessage="1" error="整数のみ入力してください" sqref="BG14:BH14 T22:X22 AS14:AT14 I14:J15 AA37:AG45 AW37:BC45 BE37:BM39 L51:AE52 L49:AE49" xr:uid="{86CC7FD0-8D7C-4B32-BE01-D48210A2A084}">
      <formula1>0</formula1>
    </dataValidation>
    <dataValidation allowBlank="1" showInputMessage="1" showErrorMessage="1" prompt="セル内に直接フリガナを入力しないでください。ふりがなの表示/非表示機能を使用してください。" sqref="F8:W8" xr:uid="{96304E4E-C582-497C-B4A6-96C487D0AFA4}"/>
    <dataValidation allowBlank="1" showInputMessage="1" showErrorMessage="1" prompt="危険地区指定が「有」の場合、その詳細を記載してください。" sqref="AB32:BK32" xr:uid="{6097EECE-33B4-4BD7-BAB3-9F122C960370}"/>
    <dataValidation allowBlank="1" showInputMessage="1" showErrorMessage="1" prompt="民老改築を行う場合は必ずこの欄に金額を記載してください。_x000a_（保育所の場合は当該年度交付金額全額、認定こども園の場合は保育所部分に係る当該年度交付額）" sqref="AM16:AX17" xr:uid="{C098AAEF-77D0-4266-BB59-E3AE3683E850}"/>
    <dataValidation type="list" allowBlank="1" showInputMessage="1" showErrorMessage="1" prompt="設置主体が既存の場合は「既」、新たに設立する場合は「新」" sqref="BN8:BO8" xr:uid="{80723DF2-AE21-40DF-A368-7169A89788C3}">
      <formula1>"新,既"</formula1>
    </dataValidation>
    <dataValidation allowBlank="1" showInputMessage="1" showErrorMessage="1" promptTitle="注意" prompt="移転を伴わない整備の場合は、右の移転後のセルに所在地を入力してください。" sqref="T11:W11 G11 F10:F11" xr:uid="{540C5A0A-140E-4682-B419-0A19ABD02E49}"/>
  </dataValidations>
  <printOptions horizontalCentered="1" verticalCentered="1"/>
  <pageMargins left="0.59055118110236227" right="0.39370078740157483" top="0.39370078740157483" bottom="0.19685039370078741" header="0.51181102362204722" footer="0.51181102362204722"/>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5</xdr:col>
                    <xdr:colOff>0</xdr:colOff>
                    <xdr:row>10</xdr:row>
                    <xdr:rowOff>22860</xdr:rowOff>
                  </from>
                  <to>
                    <xdr:col>7</xdr:col>
                    <xdr:colOff>38100</xdr:colOff>
                    <xdr:row>10</xdr:row>
                    <xdr:rowOff>304800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19</xdr:col>
                    <xdr:colOff>38100</xdr:colOff>
                    <xdr:row>10</xdr:row>
                    <xdr:rowOff>7620</xdr:rowOff>
                  </from>
                  <to>
                    <xdr:col>21</xdr:col>
                    <xdr:colOff>76200</xdr:colOff>
                    <xdr:row>10</xdr:row>
                    <xdr:rowOff>312420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xdr:col>
                    <xdr:colOff>38100</xdr:colOff>
                    <xdr:row>23</xdr:row>
                    <xdr:rowOff>160020</xdr:rowOff>
                  </from>
                  <to>
                    <xdr:col>4</xdr:col>
                    <xdr:colOff>76200</xdr:colOff>
                    <xdr:row>25</xdr:row>
                    <xdr:rowOff>38100</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xdr:col>
                    <xdr:colOff>38100</xdr:colOff>
                    <xdr:row>24</xdr:row>
                    <xdr:rowOff>137160</xdr:rowOff>
                  </from>
                  <to>
                    <xdr:col>4</xdr:col>
                    <xdr:colOff>76200</xdr:colOff>
                    <xdr:row>26</xdr:row>
                    <xdr:rowOff>38100</xdr:rowOff>
                  </to>
                </anchor>
              </controlPr>
            </control>
          </mc:Choice>
        </mc:AlternateContent>
        <mc:AlternateContent xmlns:mc="http://schemas.openxmlformats.org/markup-compatibility/2006">
          <mc:Choice Requires="x14">
            <control shapeId="55301" r:id="rId8" name="Check Box 5">
              <controlPr defaultSize="0" autoFill="0" autoLine="0" autoPict="0">
                <anchor moveWithCells="1">
                  <from>
                    <xdr:col>13</xdr:col>
                    <xdr:colOff>30480</xdr:colOff>
                    <xdr:row>23</xdr:row>
                    <xdr:rowOff>175260</xdr:rowOff>
                  </from>
                  <to>
                    <xdr:col>15</xdr:col>
                    <xdr:colOff>68580</xdr:colOff>
                    <xdr:row>25</xdr:row>
                    <xdr:rowOff>45720</xdr:rowOff>
                  </to>
                </anchor>
              </controlPr>
            </control>
          </mc:Choice>
        </mc:AlternateContent>
        <mc:AlternateContent xmlns:mc="http://schemas.openxmlformats.org/markup-compatibility/2006">
          <mc:Choice Requires="x14">
            <control shapeId="55302" r:id="rId9" name="Check Box 6">
              <controlPr defaultSize="0" autoFill="0" autoLine="0" autoPict="0">
                <anchor moveWithCells="1">
                  <from>
                    <xdr:col>13</xdr:col>
                    <xdr:colOff>99060</xdr:colOff>
                    <xdr:row>24</xdr:row>
                    <xdr:rowOff>137160</xdr:rowOff>
                  </from>
                  <to>
                    <xdr:col>16</xdr:col>
                    <xdr:colOff>0</xdr:colOff>
                    <xdr:row>26</xdr:row>
                    <xdr:rowOff>38100</xdr:rowOff>
                  </to>
                </anchor>
              </controlPr>
            </control>
          </mc:Choice>
        </mc:AlternateContent>
        <mc:AlternateContent xmlns:mc="http://schemas.openxmlformats.org/markup-compatibility/2006">
          <mc:Choice Requires="x14">
            <control shapeId="55303" r:id="rId10" name="Check Box 7">
              <controlPr defaultSize="0" autoFill="0" autoLine="0" autoPict="0">
                <anchor moveWithCells="1">
                  <from>
                    <xdr:col>17</xdr:col>
                    <xdr:colOff>99060</xdr:colOff>
                    <xdr:row>24</xdr:row>
                    <xdr:rowOff>137160</xdr:rowOff>
                  </from>
                  <to>
                    <xdr:col>20</xdr:col>
                    <xdr:colOff>0</xdr:colOff>
                    <xdr:row>26</xdr:row>
                    <xdr:rowOff>38100</xdr:rowOff>
                  </to>
                </anchor>
              </controlPr>
            </control>
          </mc:Choice>
        </mc:AlternateContent>
        <mc:AlternateContent xmlns:mc="http://schemas.openxmlformats.org/markup-compatibility/2006">
          <mc:Choice Requires="x14">
            <control shapeId="55304" r:id="rId11" name="Check Box 8">
              <controlPr defaultSize="0" autoFill="0" autoLine="0" autoPict="0">
                <anchor moveWithCells="1">
                  <from>
                    <xdr:col>21</xdr:col>
                    <xdr:colOff>99060</xdr:colOff>
                    <xdr:row>24</xdr:row>
                    <xdr:rowOff>137160</xdr:rowOff>
                  </from>
                  <to>
                    <xdr:col>24</xdr:col>
                    <xdr:colOff>0</xdr:colOff>
                    <xdr:row>26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id="{D5D4F99E-9F4D-4942-915D-B49F3451439D}">
            <xm:f>OR($F$12=選択リスト!$M$7,$F$12=選択リスト!$M$8,$F$12=選択リスト!$M$9,$F$12=選択リスト!$M$10,$F$12=選択リスト!$M$11,$F$12=選択リスト!$M$12)</xm:f>
            <x14:dxf>
              <fill>
                <patternFill>
                  <bgColor theme="1" tint="0.34998626667073579"/>
                </patternFill>
              </fill>
            </x14:dxf>
          </x14:cfRule>
          <xm:sqref>BE48:BO50</xm:sqref>
        </x14:conditionalFormatting>
      </x14:conditionalFormattings>
    </ext>
    <ext xmlns:x14="http://schemas.microsoft.com/office/spreadsheetml/2009/9/main" uri="{CCE6A557-97BC-4b89-ADB6-D9C93CAAB3DF}">
      <x14:dataValidations xmlns:xm="http://schemas.microsoft.com/office/excel/2006/main" count="15">
        <x14:dataValidation type="list" allowBlank="1" showInputMessage="1" showErrorMessage="1" xr:uid="{CFFBC549-9CAA-42D6-B13B-72A4E2BA37E7}">
          <x14:formula1>
            <xm:f>選択リスト!$R$2:$R$5</xm:f>
          </x14:formula1>
          <xm:sqref>J31:P31</xm:sqref>
        </x14:dataValidation>
        <x14:dataValidation type="list" operator="greaterThanOrEqual" allowBlank="1" showInputMessage="1" showErrorMessage="1" xr:uid="{FEEE7A1E-A840-413A-A3ED-DB242CC8E770}">
          <x14:formula1>
            <xm:f>選択リスト!$D$2:$D$3</xm:f>
          </x14:formula1>
          <xm:sqref>K18:M18</xm:sqref>
        </x14:dataValidation>
        <x14:dataValidation type="list" allowBlank="1" showInputMessage="1" showErrorMessage="1" xr:uid="{F96BBA53-DE8C-448B-B893-85E70A87F1DE}">
          <x14:formula1>
            <xm:f>選択リスト!$M$2:$M$12</xm:f>
          </x14:formula1>
          <xm:sqref>F12:S13</xm:sqref>
        </x14:dataValidation>
        <x14:dataValidation type="list" allowBlank="1" showInputMessage="1" showErrorMessage="1" xr:uid="{3FCCBB9C-7B09-4603-8DA8-F933BD450747}">
          <x14:formula1>
            <xm:f>選択リスト!$G$2:$G$11</xm:f>
          </x14:formula1>
          <xm:sqref>BI50 BE50 BM50</xm:sqref>
        </x14:dataValidation>
        <x14:dataValidation type="list" allowBlank="1" showInputMessage="1" showErrorMessage="1" xr:uid="{DCDEA598-867B-469B-837E-1E12ACB3CA61}">
          <x14:formula1>
            <xm:f>選択リスト!$B$2:$B$3</xm:f>
          </x14:formula1>
          <xm:sqref>BE52:BO52</xm:sqref>
        </x14:dataValidation>
        <x14:dataValidation type="list" allowBlank="1" showInputMessage="1" showErrorMessage="1" xr:uid="{C0EB3673-42C3-4731-BEA7-93C9FD07471E}">
          <x14:formula1>
            <xm:f>選択リスト!$M$2:$M$5</xm:f>
          </x14:formula1>
          <xm:sqref>AA13:AI13</xm:sqref>
        </x14:dataValidation>
        <x14:dataValidation type="list" allowBlank="1" showInputMessage="1" xr:uid="{31637442-2A45-430A-B0FE-AD890256709E}">
          <x14:formula1>
            <xm:f>選択リスト!$H$2:$H$12</xm:f>
          </x14:formula1>
          <xm:sqref>AU8:BM8</xm:sqref>
        </x14:dataValidation>
        <x14:dataValidation type="list" allowBlank="1" showInputMessage="1" showErrorMessage="1" xr:uid="{05F49B41-3F96-486D-B4A2-E7D66508BFD2}">
          <x14:formula1>
            <xm:f>選択リスト!$M$2:$M$6</xm:f>
          </x14:formula1>
          <xm:sqref>AA12:AI12</xm:sqref>
        </x14:dataValidation>
        <x14:dataValidation type="list" allowBlank="1" showInputMessage="1" showErrorMessage="1" prompt="国庫補助率（国の負担割合）を選択してください。_x000a_※5/9とありますが、要綱上の5.5/10を指しています" xr:uid="{1A693FA8-7C25-4E75-A75D-9A4F9906CCFE}">
          <x14:formula1>
            <xm:f>選択リスト!$I$2:$I$5</xm:f>
          </x14:formula1>
          <xm:sqref>BF13:BJ13</xm:sqref>
        </x14:dataValidation>
        <x14:dataValidation type="list" allowBlank="1" showInputMessage="1" showErrorMessage="1" prompt="新子育て安心プランに係る嵩上げの場合を除き、補助率は保育所部分と同一です。" xr:uid="{E4E71DE3-9837-4BF4-83E2-B94CFC534474}">
          <x14:formula1>
            <xm:f>選択リスト!$I$2:$I$5</xm:f>
          </x14:formula1>
          <xm:sqref>BK13:BO13</xm:sqref>
        </x14:dataValidation>
        <x14:dataValidation type="list" allowBlank="1" showInputMessage="1" prompt="申請が「有」の場合、対象経費の重複がないか確認させていただきます" xr:uid="{F4148074-CCF5-4AE5-9EAC-E02061A686D3}">
          <x14:formula1>
            <xm:f>選択リスト!$K$2:$K$3</xm:f>
          </x14:formula1>
          <xm:sqref>AQ11:BO11</xm:sqref>
        </x14:dataValidation>
        <x14:dataValidation type="list" allowBlank="1" showInputMessage="1" showErrorMessage="1" xr:uid="{187AC279-7E2C-42C7-A486-5E4C5E5489FE}">
          <x14:formula1>
            <xm:f>選択リスト!$F$2:$F$5</xm:f>
          </x14:formula1>
          <xm:sqref>BE59:BO59</xm:sqref>
        </x14:dataValidation>
        <x14:dataValidation type="list" allowBlank="1" showInputMessage="1" showErrorMessage="1" xr:uid="{E70D16AF-B6BD-4A99-B27D-CE1B46EB4F47}">
          <x14:formula1>
            <xm:f>選択リスト!$E$2:$E$4</xm:f>
          </x14:formula1>
          <xm:sqref>AH21:AN23</xm:sqref>
        </x14:dataValidation>
        <x14:dataValidation type="list" allowBlank="1" showInputMessage="1" showErrorMessage="1" xr:uid="{34F095CE-B2D8-42EF-B89E-49C977344F86}">
          <x14:formula1>
            <xm:f>選択リスト!$D$2:$D$3</xm:f>
          </x14:formula1>
          <xm:sqref>BL31:BO32 N21:R23 AD22</xm:sqref>
        </x14:dataValidation>
        <x14:dataValidation type="list" allowBlank="1" showInputMessage="1" showErrorMessage="1" xr:uid="{EABB6CF5-1CC2-46D3-B332-F6C44DE43564}">
          <x14:formula1>
            <xm:f>選択リスト!$A$2:$A$11</xm:f>
          </x14:formula1>
          <xm:sqref>AM13:AU13 N6:AC7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FBE83-E586-4B09-A7AC-67A0DE712025}">
  <sheetPr>
    <pageSetUpPr fitToPage="1"/>
  </sheetPr>
  <dimension ref="A1:CD51"/>
  <sheetViews>
    <sheetView showGridLines="0" view="pageBreakPreview" topLeftCell="A23" zoomScaleNormal="100" zoomScaleSheetLayoutView="100" workbookViewId="0">
      <selection activeCell="A33" sqref="A33:BS42"/>
    </sheetView>
  </sheetViews>
  <sheetFormatPr defaultColWidth="9" defaultRowHeight="12"/>
  <cols>
    <col min="1" max="70" width="1.5" style="52" customWidth="1"/>
    <col min="71" max="71" width="2.5" style="52" customWidth="1"/>
    <col min="72" max="73" width="9" style="2"/>
    <col min="74" max="74" width="63.19921875" style="2" customWidth="1"/>
    <col min="75" max="16384" width="9" style="2"/>
  </cols>
  <sheetData>
    <row r="1" spans="1:74" s="1" customFormat="1" ht="15.9" customHeight="1">
      <c r="A1" s="24" t="s">
        <v>386</v>
      </c>
      <c r="B1" s="24"/>
      <c r="C1" s="24"/>
      <c r="D1" s="24"/>
      <c r="E1" s="24"/>
      <c r="F1" s="24"/>
      <c r="G1" s="24"/>
      <c r="H1" s="24"/>
      <c r="I1" s="24"/>
      <c r="J1" s="24"/>
      <c r="K1" s="24"/>
      <c r="L1" s="24"/>
      <c r="M1" s="24"/>
      <c r="N1" s="24"/>
      <c r="O1" s="24"/>
      <c r="P1" s="24"/>
      <c r="Q1" s="24"/>
      <c r="R1" s="24"/>
      <c r="S1" s="24"/>
      <c r="T1" s="24"/>
      <c r="U1" s="24"/>
      <c r="V1" s="654" t="str">
        <f>IF(BU1&gt;0,"入力内容にエラーがあります。印刷範囲外のエラーメッセージを確認し、修正してください","")</f>
        <v>入力内容にエラーがあります。印刷範囲外のエラーメッセージを確認し、修正してください</v>
      </c>
      <c r="W1" s="654"/>
      <c r="X1" s="654"/>
      <c r="Y1" s="654"/>
      <c r="Z1" s="654"/>
      <c r="AA1" s="654"/>
      <c r="AB1" s="654"/>
      <c r="AC1" s="654"/>
      <c r="AD1" s="654"/>
      <c r="AE1" s="654"/>
      <c r="AF1" s="654"/>
      <c r="AG1" s="654"/>
      <c r="AH1" s="654"/>
      <c r="AI1" s="654"/>
      <c r="AJ1" s="654"/>
      <c r="AK1" s="654"/>
      <c r="AL1" s="654"/>
      <c r="AM1" s="654"/>
      <c r="AN1" s="654"/>
      <c r="AO1" s="654"/>
      <c r="AP1" s="654"/>
      <c r="AQ1" s="654"/>
      <c r="AR1" s="654"/>
      <c r="AS1" s="654"/>
      <c r="AT1" s="654"/>
      <c r="AU1" s="654"/>
      <c r="AV1" s="654"/>
      <c r="AW1" s="654"/>
      <c r="AX1" s="654"/>
      <c r="AY1" s="654"/>
      <c r="AZ1" s="654"/>
      <c r="BA1" s="654"/>
      <c r="BB1" s="654"/>
      <c r="BC1" s="654"/>
      <c r="BD1" s="654"/>
      <c r="BE1" s="654"/>
      <c r="BF1" s="654"/>
      <c r="BG1" s="654"/>
      <c r="BH1" s="654"/>
      <c r="BI1" s="654"/>
      <c r="BJ1" s="654"/>
      <c r="BK1" s="654"/>
      <c r="BL1" s="654"/>
      <c r="BM1" s="654"/>
      <c r="BN1" s="654"/>
      <c r="BO1" s="654"/>
      <c r="BP1" s="654"/>
      <c r="BQ1" s="654"/>
      <c r="BR1" s="654"/>
      <c r="BS1" s="654"/>
      <c r="BU1" s="1">
        <f>SUM(BU5:BU51)</f>
        <v>2</v>
      </c>
    </row>
    <row r="2" spans="1:74" s="1" customFormat="1" ht="11.25" customHeight="1">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799" t="str">
        <f>"都道府県・市町村名"&amp;"　"&amp;'様式（１）'!AJ5&amp;'様式（１）'!AJ6</f>
        <v>都道府県・市町村名　</v>
      </c>
      <c r="BE2" s="799"/>
      <c r="BF2" s="799"/>
      <c r="BG2" s="799"/>
      <c r="BH2" s="799"/>
      <c r="BI2" s="799"/>
      <c r="BJ2" s="799"/>
      <c r="BK2" s="799"/>
      <c r="BL2" s="799"/>
      <c r="BM2" s="799"/>
      <c r="BN2" s="799"/>
      <c r="BO2" s="799"/>
      <c r="BP2" s="799"/>
      <c r="BQ2" s="799"/>
      <c r="BR2" s="799"/>
      <c r="BS2" s="799"/>
    </row>
    <row r="3" spans="1:74" s="1" customFormat="1" ht="30.75" customHeight="1">
      <c r="A3" s="756" t="s">
        <v>1</v>
      </c>
      <c r="B3" s="757"/>
      <c r="C3" s="757"/>
      <c r="D3" s="757"/>
      <c r="E3" s="757"/>
      <c r="F3" s="757"/>
      <c r="G3" s="757"/>
      <c r="H3" s="800" t="str">
        <f>'様式（１ (記入例)）'!N6</f>
        <v>幼保連携型認定こども園</v>
      </c>
      <c r="I3" s="757"/>
      <c r="J3" s="757"/>
      <c r="K3" s="757"/>
      <c r="L3" s="757"/>
      <c r="M3" s="757"/>
      <c r="N3" s="757"/>
      <c r="O3" s="757"/>
      <c r="P3" s="757"/>
      <c r="Q3" s="757"/>
      <c r="R3" s="757"/>
      <c r="S3" s="757"/>
      <c r="T3" s="757"/>
      <c r="U3" s="757"/>
      <c r="V3" s="758"/>
      <c r="W3" s="798" t="s">
        <v>96</v>
      </c>
      <c r="X3" s="798"/>
      <c r="Y3" s="798"/>
      <c r="Z3" s="798"/>
      <c r="AA3" s="798"/>
      <c r="AB3" s="798"/>
      <c r="AC3" s="801"/>
      <c r="AD3" s="758" t="str">
        <f>'様式（１ (記入例)）'!F8</f>
        <v>○○園</v>
      </c>
      <c r="AE3" s="798"/>
      <c r="AF3" s="798"/>
      <c r="AG3" s="798"/>
      <c r="AH3" s="798"/>
      <c r="AI3" s="798"/>
      <c r="AJ3" s="798"/>
      <c r="AK3" s="798"/>
      <c r="AL3" s="798"/>
      <c r="AM3" s="798"/>
      <c r="AN3" s="798"/>
      <c r="AO3" s="798"/>
      <c r="AP3" s="798"/>
      <c r="AQ3" s="798"/>
      <c r="AR3" s="798"/>
      <c r="AS3" s="798"/>
      <c r="AT3" s="798"/>
      <c r="AU3" s="798"/>
      <c r="AV3" s="798"/>
      <c r="AW3" s="798"/>
      <c r="AX3" s="24"/>
      <c r="AY3" s="24"/>
      <c r="AZ3" s="24"/>
      <c r="BA3" s="24"/>
      <c r="BB3" s="24"/>
      <c r="BC3" s="24"/>
      <c r="BD3" s="799"/>
      <c r="BE3" s="799"/>
      <c r="BF3" s="799"/>
      <c r="BG3" s="799"/>
      <c r="BH3" s="799"/>
      <c r="BI3" s="799"/>
      <c r="BJ3" s="799"/>
      <c r="BK3" s="799"/>
      <c r="BL3" s="799"/>
      <c r="BM3" s="799"/>
      <c r="BN3" s="799"/>
      <c r="BO3" s="799"/>
      <c r="BP3" s="799"/>
      <c r="BQ3" s="799"/>
      <c r="BR3" s="799"/>
      <c r="BS3" s="799"/>
      <c r="BU3" s="572" t="s">
        <v>277</v>
      </c>
      <c r="BV3" s="600" t="s">
        <v>278</v>
      </c>
    </row>
    <row r="4" spans="1:74" s="1" customFormat="1" ht="14.25" customHeight="1" thickBot="1">
      <c r="A4" s="95"/>
      <c r="B4" s="95"/>
      <c r="C4" s="95"/>
      <c r="D4" s="95"/>
      <c r="E4" s="95"/>
      <c r="F4" s="95"/>
      <c r="G4" s="95"/>
      <c r="H4" s="92"/>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24"/>
      <c r="AY4" s="24"/>
      <c r="AZ4" s="24"/>
      <c r="BA4" s="24"/>
      <c r="BB4" s="24"/>
      <c r="BC4" s="24"/>
      <c r="BD4" s="25"/>
      <c r="BE4" s="25"/>
      <c r="BF4" s="25"/>
      <c r="BG4" s="25"/>
      <c r="BH4" s="25"/>
      <c r="BI4" s="25"/>
      <c r="BJ4" s="25"/>
      <c r="BK4" s="25"/>
      <c r="BL4" s="25"/>
      <c r="BM4" s="25"/>
      <c r="BN4" s="25"/>
      <c r="BO4" s="25"/>
      <c r="BP4" s="25"/>
      <c r="BQ4" s="25"/>
      <c r="BR4" s="25"/>
      <c r="BS4" s="25"/>
      <c r="BU4" s="572"/>
      <c r="BV4" s="600"/>
    </row>
    <row r="5" spans="1:74" s="1" customFormat="1" ht="18.899999999999999" customHeight="1">
      <c r="A5" s="802" t="s">
        <v>97</v>
      </c>
      <c r="B5" s="803"/>
      <c r="C5" s="768"/>
      <c r="D5" s="768"/>
      <c r="E5" s="768"/>
      <c r="F5" s="768"/>
      <c r="G5" s="768" t="s">
        <v>98</v>
      </c>
      <c r="H5" s="768"/>
      <c r="I5" s="768"/>
      <c r="J5" s="768">
        <v>0</v>
      </c>
      <c r="K5" s="768"/>
      <c r="L5" s="768"/>
      <c r="M5" s="768">
        <v>1</v>
      </c>
      <c r="N5" s="768"/>
      <c r="O5" s="768"/>
      <c r="P5" s="768">
        <v>2</v>
      </c>
      <c r="Q5" s="768"/>
      <c r="R5" s="768"/>
      <c r="S5" s="768">
        <v>3</v>
      </c>
      <c r="T5" s="768"/>
      <c r="U5" s="768"/>
      <c r="V5" s="779">
        <v>4</v>
      </c>
      <c r="W5" s="780"/>
      <c r="X5" s="781"/>
      <c r="Y5" s="768">
        <v>5</v>
      </c>
      <c r="Z5" s="768"/>
      <c r="AA5" s="768"/>
      <c r="AB5" s="768" t="s">
        <v>99</v>
      </c>
      <c r="AC5" s="768"/>
      <c r="AD5" s="768"/>
      <c r="AE5" s="768"/>
      <c r="AF5" s="768"/>
      <c r="AG5" s="779"/>
      <c r="AH5" s="782" t="s">
        <v>100</v>
      </c>
      <c r="AI5" s="783"/>
      <c r="AJ5" s="784"/>
      <c r="AK5" s="766" t="s">
        <v>101</v>
      </c>
      <c r="AL5" s="766"/>
      <c r="AM5" s="766"/>
      <c r="AN5" s="766"/>
      <c r="AO5" s="766"/>
      <c r="AP5" s="766"/>
      <c r="AQ5" s="766"/>
      <c r="AR5" s="766"/>
      <c r="AS5" s="767"/>
      <c r="AT5" s="768" t="s">
        <v>102</v>
      </c>
      <c r="AU5" s="768"/>
      <c r="AV5" s="768"/>
      <c r="AW5" s="768" t="s">
        <v>103</v>
      </c>
      <c r="AX5" s="768"/>
      <c r="AY5" s="768"/>
      <c r="AZ5" s="768" t="s">
        <v>104</v>
      </c>
      <c r="BA5" s="768"/>
      <c r="BB5" s="768"/>
      <c r="BC5" s="768" t="s">
        <v>99</v>
      </c>
      <c r="BD5" s="768"/>
      <c r="BE5" s="768"/>
      <c r="BF5" s="768"/>
      <c r="BG5" s="768"/>
      <c r="BH5" s="768"/>
      <c r="BI5" s="808"/>
      <c r="BJ5" s="809"/>
      <c r="BK5" s="809"/>
      <c r="BL5" s="809"/>
      <c r="BM5" s="809"/>
      <c r="BN5" s="809"/>
      <c r="BO5" s="809"/>
      <c r="BP5" s="809"/>
      <c r="BQ5" s="809"/>
      <c r="BR5" s="809"/>
      <c r="BS5" s="810"/>
      <c r="BU5" s="100">
        <f>IF(OR(J6="",M6="",P6="",S6="",V6="",Y6="",J7="",M7="",P7="",S7="",V7="",Y7="",J9="",M9="",P9="",S9="",V9="",Y9="",AB9="",AB11="",AB12=""),1,0)</f>
        <v>0</v>
      </c>
      <c r="BV5" s="106" t="str">
        <f>IF(BU5=1,"児童年齢別内訳の欄に入力漏れがあります。ゼロの場合はゼロを入力してください","")</f>
        <v/>
      </c>
    </row>
    <row r="6" spans="1:74" s="1" customFormat="1" ht="18.899999999999999" customHeight="1">
      <c r="A6" s="804"/>
      <c r="B6" s="805"/>
      <c r="C6" s="793" t="s">
        <v>105</v>
      </c>
      <c r="D6" s="435"/>
      <c r="E6" s="435"/>
      <c r="F6" s="794"/>
      <c r="G6" s="798" t="s">
        <v>106</v>
      </c>
      <c r="H6" s="798"/>
      <c r="I6" s="798"/>
      <c r="J6" s="618">
        <v>0</v>
      </c>
      <c r="K6" s="618"/>
      <c r="L6" s="618"/>
      <c r="M6" s="618">
        <v>0</v>
      </c>
      <c r="N6" s="618"/>
      <c r="O6" s="618"/>
      <c r="P6" s="618">
        <v>0</v>
      </c>
      <c r="Q6" s="618"/>
      <c r="R6" s="618"/>
      <c r="S6" s="618">
        <v>20</v>
      </c>
      <c r="T6" s="618"/>
      <c r="U6" s="618"/>
      <c r="V6" s="733">
        <v>20</v>
      </c>
      <c r="W6" s="261"/>
      <c r="X6" s="296"/>
      <c r="Y6" s="618">
        <v>20</v>
      </c>
      <c r="Z6" s="618"/>
      <c r="AA6" s="618"/>
      <c r="AB6" s="756">
        <f>SUM(J6:AA6)</f>
        <v>60</v>
      </c>
      <c r="AC6" s="757"/>
      <c r="AD6" s="757"/>
      <c r="AE6" s="757"/>
      <c r="AF6" s="757"/>
      <c r="AG6" s="758"/>
      <c r="AH6" s="785"/>
      <c r="AI6" s="786"/>
      <c r="AJ6" s="787"/>
      <c r="AK6" s="777" t="s">
        <v>107</v>
      </c>
      <c r="AL6" s="777"/>
      <c r="AM6" s="777"/>
      <c r="AN6" s="777"/>
      <c r="AO6" s="777"/>
      <c r="AP6" s="777"/>
      <c r="AQ6" s="777"/>
      <c r="AR6" s="777"/>
      <c r="AS6" s="778"/>
      <c r="AT6" s="618">
        <v>60</v>
      </c>
      <c r="AU6" s="618"/>
      <c r="AV6" s="618"/>
      <c r="AW6" s="618">
        <v>0</v>
      </c>
      <c r="AX6" s="618"/>
      <c r="AY6" s="618"/>
      <c r="AZ6" s="618">
        <v>0</v>
      </c>
      <c r="BA6" s="618"/>
      <c r="BB6" s="618"/>
      <c r="BC6" s="756">
        <f>SUM(AT6:BB6)</f>
        <v>60</v>
      </c>
      <c r="BD6" s="757"/>
      <c r="BE6" s="757"/>
      <c r="BF6" s="757"/>
      <c r="BG6" s="757"/>
      <c r="BH6" s="758"/>
      <c r="BI6" s="734"/>
      <c r="BJ6" s="200"/>
      <c r="BK6" s="200"/>
      <c r="BL6" s="200"/>
      <c r="BM6" s="200"/>
      <c r="BN6" s="200"/>
      <c r="BO6" s="200"/>
      <c r="BP6" s="200"/>
      <c r="BQ6" s="200"/>
      <c r="BR6" s="200"/>
      <c r="BS6" s="811"/>
      <c r="BT6" s="117" t="s">
        <v>285</v>
      </c>
      <c r="BU6" s="100">
        <f>IF(AND(AB12&gt;0,G12=""),1,0)</f>
        <v>0</v>
      </c>
      <c r="BV6" s="106" t="str">
        <f>IF(BU6=1,"整備後の「・・・を行う場合の人数」の内容に入力漏れがあります","")</f>
        <v/>
      </c>
    </row>
    <row r="7" spans="1:74" s="1" customFormat="1" ht="18.899999999999999" customHeight="1" thickBot="1">
      <c r="A7" s="804"/>
      <c r="B7" s="805"/>
      <c r="C7" s="734"/>
      <c r="D7" s="200"/>
      <c r="E7" s="200"/>
      <c r="F7" s="795"/>
      <c r="G7" s="769" t="s">
        <v>108</v>
      </c>
      <c r="H7" s="769"/>
      <c r="I7" s="769"/>
      <c r="J7" s="770">
        <v>0</v>
      </c>
      <c r="K7" s="770"/>
      <c r="L7" s="770"/>
      <c r="M7" s="770">
        <v>0</v>
      </c>
      <c r="N7" s="770"/>
      <c r="O7" s="770"/>
      <c r="P7" s="770">
        <v>0</v>
      </c>
      <c r="Q7" s="770"/>
      <c r="R7" s="770"/>
      <c r="S7" s="770">
        <v>20</v>
      </c>
      <c r="T7" s="770"/>
      <c r="U7" s="770"/>
      <c r="V7" s="771">
        <v>20</v>
      </c>
      <c r="W7" s="772"/>
      <c r="X7" s="773"/>
      <c r="Y7" s="770">
        <v>20</v>
      </c>
      <c r="Z7" s="770"/>
      <c r="AA7" s="770"/>
      <c r="AB7" s="774">
        <f>SUM(J7:AA7)</f>
        <v>60</v>
      </c>
      <c r="AC7" s="775"/>
      <c r="AD7" s="775"/>
      <c r="AE7" s="775"/>
      <c r="AF7" s="775"/>
      <c r="AG7" s="776"/>
      <c r="AH7" s="785"/>
      <c r="AI7" s="786"/>
      <c r="AJ7" s="787"/>
      <c r="AK7" s="777" t="s">
        <v>109</v>
      </c>
      <c r="AL7" s="777"/>
      <c r="AM7" s="777"/>
      <c r="AN7" s="777"/>
      <c r="AO7" s="777"/>
      <c r="AP7" s="777"/>
      <c r="AQ7" s="777"/>
      <c r="AR7" s="777"/>
      <c r="AS7" s="778"/>
      <c r="AT7" s="618">
        <v>60</v>
      </c>
      <c r="AU7" s="618"/>
      <c r="AV7" s="618"/>
      <c r="AW7" s="618">
        <v>30</v>
      </c>
      <c r="AX7" s="618"/>
      <c r="AY7" s="618"/>
      <c r="AZ7" s="618">
        <v>30</v>
      </c>
      <c r="BA7" s="618"/>
      <c r="BB7" s="618"/>
      <c r="BC7" s="756">
        <f>SUM(AT7:BB7)</f>
        <v>120</v>
      </c>
      <c r="BD7" s="757"/>
      <c r="BE7" s="757"/>
      <c r="BF7" s="757"/>
      <c r="BG7" s="757"/>
      <c r="BH7" s="758"/>
      <c r="BI7" s="734"/>
      <c r="BJ7" s="200"/>
      <c r="BK7" s="200"/>
      <c r="BL7" s="200"/>
      <c r="BM7" s="200"/>
      <c r="BN7" s="200"/>
      <c r="BO7" s="200"/>
      <c r="BP7" s="200"/>
      <c r="BQ7" s="200"/>
      <c r="BR7" s="200"/>
      <c r="BS7" s="811"/>
      <c r="BT7" s="86">
        <f>COUNTIF('様式（１ (記入例)）'!N6,"*認定こども園*")</f>
        <v>1</v>
      </c>
      <c r="BU7" s="100">
        <f>IF(AND(BT7=1,OR(AT6="",AW6="",AZ6="",AT7="",AW7="",AZ7="")),1,0)</f>
        <v>0</v>
      </c>
      <c r="BV7" s="106" t="str">
        <f>IF(BU7=1,"支給認定区分別内訳に入力漏れがあります。ゼロの場合はゼロを入力してください","")</f>
        <v/>
      </c>
    </row>
    <row r="8" spans="1:74" s="1" customFormat="1" ht="18.75" customHeight="1" thickTop="1" thickBot="1">
      <c r="A8" s="804"/>
      <c r="B8" s="805"/>
      <c r="C8" s="796"/>
      <c r="D8" s="438"/>
      <c r="E8" s="438"/>
      <c r="F8" s="797"/>
      <c r="G8" s="26" t="s">
        <v>110</v>
      </c>
      <c r="H8" s="27"/>
      <c r="I8" s="27"/>
      <c r="J8" s="27"/>
      <c r="K8" s="27"/>
      <c r="L8" s="27"/>
      <c r="M8" s="27"/>
      <c r="N8" s="27"/>
      <c r="O8" s="27"/>
      <c r="P8" s="27"/>
      <c r="Q8" s="27"/>
      <c r="R8" s="27"/>
      <c r="S8" s="27"/>
      <c r="T8" s="27"/>
      <c r="U8" s="27"/>
      <c r="V8" s="27"/>
      <c r="W8" s="27"/>
      <c r="X8" s="27"/>
      <c r="Y8" s="27"/>
      <c r="Z8" s="27"/>
      <c r="AA8" s="28"/>
      <c r="AB8" s="759">
        <f>IFERROR(AB7/AB6,"")</f>
        <v>1</v>
      </c>
      <c r="AC8" s="760"/>
      <c r="AD8" s="760"/>
      <c r="AE8" s="760"/>
      <c r="AF8" s="760"/>
      <c r="AG8" s="761"/>
      <c r="AH8" s="785"/>
      <c r="AI8" s="786"/>
      <c r="AJ8" s="787"/>
      <c r="AK8" s="762" t="s">
        <v>111</v>
      </c>
      <c r="AL8" s="762"/>
      <c r="AM8" s="762"/>
      <c r="AN8" s="762"/>
      <c r="AO8" s="762"/>
      <c r="AP8" s="762"/>
      <c r="AQ8" s="762"/>
      <c r="AR8" s="762"/>
      <c r="AS8" s="762"/>
      <c r="AT8" s="762"/>
      <c r="AU8" s="762"/>
      <c r="AV8" s="762"/>
      <c r="AW8" s="762"/>
      <c r="AX8" s="762"/>
      <c r="AY8" s="762"/>
      <c r="AZ8" s="762"/>
      <c r="BA8" s="762"/>
      <c r="BB8" s="762"/>
      <c r="BC8" s="763">
        <f>IFERROR(AT7/BC7,"")</f>
        <v>0.5</v>
      </c>
      <c r="BD8" s="764"/>
      <c r="BE8" s="764"/>
      <c r="BF8" s="764"/>
      <c r="BG8" s="764"/>
      <c r="BH8" s="765"/>
      <c r="BI8" s="734"/>
      <c r="BJ8" s="200"/>
      <c r="BK8" s="200"/>
      <c r="BL8" s="200"/>
      <c r="BM8" s="200"/>
      <c r="BN8" s="200"/>
      <c r="BO8" s="200"/>
      <c r="BP8" s="200"/>
      <c r="BQ8" s="200"/>
      <c r="BR8" s="200"/>
      <c r="BS8" s="811"/>
      <c r="BU8" s="100">
        <f>IF(OR(AB6&lt;&gt;BC6,AB9&lt;&gt;BC7),1,0)</f>
        <v>0</v>
      </c>
      <c r="BV8" s="106" t="str">
        <f>IF(BU8=1,"児童年齢別内訳と支給認定区分別内訳の合計が一致しません","")</f>
        <v/>
      </c>
    </row>
    <row r="9" spans="1:74" s="1" customFormat="1" ht="18.75" customHeight="1" thickTop="1">
      <c r="A9" s="804"/>
      <c r="B9" s="805"/>
      <c r="C9" s="734" t="s">
        <v>112</v>
      </c>
      <c r="D9" s="735"/>
      <c r="E9" s="735"/>
      <c r="F9" s="736"/>
      <c r="G9" s="741" t="s">
        <v>106</v>
      </c>
      <c r="H9" s="742"/>
      <c r="I9" s="743"/>
      <c r="J9" s="744">
        <v>10</v>
      </c>
      <c r="K9" s="745"/>
      <c r="L9" s="746"/>
      <c r="M9" s="744">
        <v>10</v>
      </c>
      <c r="N9" s="745"/>
      <c r="O9" s="746"/>
      <c r="P9" s="744">
        <v>10</v>
      </c>
      <c r="Q9" s="745"/>
      <c r="R9" s="746"/>
      <c r="S9" s="744">
        <v>30</v>
      </c>
      <c r="T9" s="745"/>
      <c r="U9" s="746"/>
      <c r="V9" s="744">
        <v>30</v>
      </c>
      <c r="W9" s="791"/>
      <c r="X9" s="792"/>
      <c r="Y9" s="744">
        <v>30</v>
      </c>
      <c r="Z9" s="745"/>
      <c r="AA9" s="746"/>
      <c r="AB9" s="741">
        <f>SUM(J9:AA9)</f>
        <v>120</v>
      </c>
      <c r="AC9" s="742"/>
      <c r="AD9" s="742"/>
      <c r="AE9" s="742"/>
      <c r="AF9" s="742"/>
      <c r="AG9" s="743"/>
      <c r="AH9" s="788"/>
      <c r="AI9" s="789"/>
      <c r="AJ9" s="790"/>
      <c r="AK9" s="762" t="s">
        <v>113</v>
      </c>
      <c r="AL9" s="762"/>
      <c r="AM9" s="762"/>
      <c r="AN9" s="762"/>
      <c r="AO9" s="762"/>
      <c r="AP9" s="762"/>
      <c r="AQ9" s="762"/>
      <c r="AR9" s="762"/>
      <c r="AS9" s="762"/>
      <c r="AT9" s="762"/>
      <c r="AU9" s="762"/>
      <c r="AV9" s="762"/>
      <c r="AW9" s="762"/>
      <c r="AX9" s="762"/>
      <c r="AY9" s="762"/>
      <c r="AZ9" s="762"/>
      <c r="BA9" s="762"/>
      <c r="BB9" s="762"/>
      <c r="BC9" s="763">
        <f>IFERROR((AW7+AZ7)/BC7,"")</f>
        <v>0.5</v>
      </c>
      <c r="BD9" s="764"/>
      <c r="BE9" s="764"/>
      <c r="BF9" s="764"/>
      <c r="BG9" s="764"/>
      <c r="BH9" s="765"/>
      <c r="BI9" s="734"/>
      <c r="BJ9" s="200"/>
      <c r="BK9" s="200"/>
      <c r="BL9" s="200"/>
      <c r="BM9" s="200"/>
      <c r="BN9" s="200"/>
      <c r="BO9" s="200"/>
      <c r="BP9" s="200"/>
      <c r="BQ9" s="200"/>
      <c r="BR9" s="200"/>
      <c r="BS9" s="811"/>
      <c r="BU9" s="100">
        <f>IF(OR(AB6&lt;&gt;'様式（１ (記入例)）'!I14,AB9&lt;&gt;'様式（１ (記入例)）'!AA14),1,0)</f>
        <v>0</v>
      </c>
      <c r="BV9" s="106" t="str">
        <f>IF(BU9=1,"定員の数が様式第２号ー１と一致しません","")</f>
        <v/>
      </c>
    </row>
    <row r="10" spans="1:74" s="1" customFormat="1" ht="20.25" customHeight="1">
      <c r="A10" s="804"/>
      <c r="B10" s="805"/>
      <c r="C10" s="737"/>
      <c r="D10" s="735"/>
      <c r="E10" s="735"/>
      <c r="F10" s="736"/>
      <c r="G10" s="747"/>
      <c r="H10" s="748"/>
      <c r="I10" s="748"/>
      <c r="J10" s="748"/>
      <c r="K10" s="748"/>
      <c r="L10" s="748"/>
      <c r="M10" s="748"/>
      <c r="N10" s="748"/>
      <c r="O10" s="748"/>
      <c r="P10" s="748"/>
      <c r="Q10" s="748"/>
      <c r="R10" s="748"/>
      <c r="S10" s="748"/>
      <c r="T10" s="748"/>
      <c r="U10" s="748"/>
      <c r="V10" s="748"/>
      <c r="W10" s="748"/>
      <c r="X10" s="748"/>
      <c r="Y10" s="748"/>
      <c r="Z10" s="748"/>
      <c r="AA10" s="749"/>
      <c r="AB10" s="732">
        <v>0</v>
      </c>
      <c r="AC10" s="618"/>
      <c r="AD10" s="618"/>
      <c r="AE10" s="618"/>
      <c r="AF10" s="618"/>
      <c r="AG10" s="733"/>
      <c r="AH10" s="29" t="s">
        <v>114</v>
      </c>
      <c r="AI10" s="30"/>
      <c r="AJ10" s="30"/>
      <c r="AK10" s="30"/>
      <c r="AL10" s="30"/>
      <c r="AM10" s="30"/>
      <c r="AN10" s="30"/>
      <c r="AO10" s="30"/>
      <c r="AP10" s="30"/>
      <c r="AQ10" s="30"/>
      <c r="AR10" s="31"/>
      <c r="AS10" s="31"/>
      <c r="AT10" s="31"/>
      <c r="AU10" s="31"/>
      <c r="AV10" s="31"/>
      <c r="AW10" s="31"/>
      <c r="AX10" s="31"/>
      <c r="AY10" s="31"/>
      <c r="AZ10" s="31"/>
      <c r="BA10" s="31"/>
      <c r="BB10" s="31"/>
      <c r="BC10" s="31"/>
      <c r="BD10" s="31"/>
      <c r="BE10" s="31"/>
      <c r="BF10" s="31"/>
      <c r="BG10" s="31"/>
      <c r="BH10" s="32"/>
      <c r="BI10" s="734"/>
      <c r="BJ10" s="200"/>
      <c r="BK10" s="200"/>
      <c r="BL10" s="200"/>
      <c r="BM10" s="200"/>
      <c r="BN10" s="200"/>
      <c r="BO10" s="200"/>
      <c r="BP10" s="200"/>
      <c r="BQ10" s="200"/>
      <c r="BR10" s="200"/>
      <c r="BS10" s="811"/>
      <c r="BT10" s="33"/>
    </row>
    <row r="11" spans="1:74" s="1" customFormat="1" ht="20.25" customHeight="1">
      <c r="A11" s="804"/>
      <c r="B11" s="805"/>
      <c r="C11" s="737"/>
      <c r="D11" s="735"/>
      <c r="E11" s="735"/>
      <c r="F11" s="736"/>
      <c r="G11" s="750"/>
      <c r="H11" s="751"/>
      <c r="I11" s="751"/>
      <c r="J11" s="751"/>
      <c r="K11" s="751"/>
      <c r="L11" s="751"/>
      <c r="M11" s="751"/>
      <c r="N11" s="751"/>
      <c r="O11" s="751"/>
      <c r="P11" s="751"/>
      <c r="Q11" s="751"/>
      <c r="R11" s="751"/>
      <c r="S11" s="751"/>
      <c r="T11" s="751"/>
      <c r="U11" s="751"/>
      <c r="V11" s="751"/>
      <c r="W11" s="751"/>
      <c r="X11" s="751"/>
      <c r="Y11" s="751"/>
      <c r="Z11" s="751"/>
      <c r="AA11" s="752"/>
      <c r="AB11" s="732">
        <v>0</v>
      </c>
      <c r="AC11" s="618"/>
      <c r="AD11" s="618"/>
      <c r="AE11" s="618"/>
      <c r="AF11" s="618"/>
      <c r="AG11" s="733"/>
      <c r="AH11" s="369"/>
      <c r="AI11" s="370"/>
      <c r="AJ11" s="370"/>
      <c r="AK11" s="370"/>
      <c r="AL11" s="370"/>
      <c r="AM11" s="370"/>
      <c r="AN11" s="370"/>
      <c r="AO11" s="370"/>
      <c r="AP11" s="370"/>
      <c r="AQ11" s="370"/>
      <c r="AR11" s="370"/>
      <c r="AS11" s="370"/>
      <c r="AT11" s="370"/>
      <c r="AU11" s="370"/>
      <c r="AV11" s="370"/>
      <c r="AW11" s="370"/>
      <c r="AX11" s="370"/>
      <c r="AY11" s="370"/>
      <c r="AZ11" s="370"/>
      <c r="BA11" s="370"/>
      <c r="BB11" s="370"/>
      <c r="BC11" s="370"/>
      <c r="BD11" s="370"/>
      <c r="BE11" s="370"/>
      <c r="BF11" s="370"/>
      <c r="BG11" s="370"/>
      <c r="BH11" s="860"/>
      <c r="BI11" s="734"/>
      <c r="BJ11" s="200"/>
      <c r="BK11" s="200"/>
      <c r="BL11" s="200"/>
      <c r="BM11" s="200"/>
      <c r="BN11" s="200"/>
      <c r="BO11" s="200"/>
      <c r="BP11" s="200"/>
      <c r="BQ11" s="200"/>
      <c r="BR11" s="200"/>
      <c r="BS11" s="811"/>
      <c r="BT11" s="33"/>
    </row>
    <row r="12" spans="1:74" s="1" customFormat="1" ht="20.25" customHeight="1" thickBot="1">
      <c r="A12" s="806"/>
      <c r="B12" s="807"/>
      <c r="C12" s="738"/>
      <c r="D12" s="739"/>
      <c r="E12" s="739"/>
      <c r="F12" s="740"/>
      <c r="G12" s="753"/>
      <c r="H12" s="754"/>
      <c r="I12" s="754"/>
      <c r="J12" s="754"/>
      <c r="K12" s="754"/>
      <c r="L12" s="754"/>
      <c r="M12" s="754"/>
      <c r="N12" s="754"/>
      <c r="O12" s="754"/>
      <c r="P12" s="754"/>
      <c r="Q12" s="754"/>
      <c r="R12" s="754"/>
      <c r="S12" s="754"/>
      <c r="T12" s="754"/>
      <c r="U12" s="754"/>
      <c r="V12" s="754"/>
      <c r="W12" s="754"/>
      <c r="X12" s="754"/>
      <c r="Y12" s="754"/>
      <c r="Z12" s="754"/>
      <c r="AA12" s="755"/>
      <c r="AB12" s="709">
        <v>0</v>
      </c>
      <c r="AC12" s="643"/>
      <c r="AD12" s="643"/>
      <c r="AE12" s="643"/>
      <c r="AF12" s="643"/>
      <c r="AG12" s="710"/>
      <c r="AH12" s="372"/>
      <c r="AI12" s="373"/>
      <c r="AJ12" s="373"/>
      <c r="AK12" s="373"/>
      <c r="AL12" s="373"/>
      <c r="AM12" s="373"/>
      <c r="AN12" s="373"/>
      <c r="AO12" s="373"/>
      <c r="AP12" s="373"/>
      <c r="AQ12" s="373"/>
      <c r="AR12" s="373"/>
      <c r="AS12" s="373"/>
      <c r="AT12" s="373"/>
      <c r="AU12" s="373"/>
      <c r="AV12" s="373"/>
      <c r="AW12" s="373"/>
      <c r="AX12" s="373"/>
      <c r="AY12" s="373"/>
      <c r="AZ12" s="373"/>
      <c r="BA12" s="373"/>
      <c r="BB12" s="373"/>
      <c r="BC12" s="373"/>
      <c r="BD12" s="373"/>
      <c r="BE12" s="373"/>
      <c r="BF12" s="373"/>
      <c r="BG12" s="373"/>
      <c r="BH12" s="861"/>
      <c r="BI12" s="812"/>
      <c r="BJ12" s="813"/>
      <c r="BK12" s="813"/>
      <c r="BL12" s="813"/>
      <c r="BM12" s="813"/>
      <c r="BN12" s="813"/>
      <c r="BO12" s="813"/>
      <c r="BP12" s="813"/>
      <c r="BQ12" s="813"/>
      <c r="BR12" s="813"/>
      <c r="BS12" s="814"/>
    </row>
    <row r="13" spans="1:74" s="1" customFormat="1" ht="5.25" customHeight="1" thickBot="1">
      <c r="A13" s="34"/>
      <c r="B13" s="34"/>
      <c r="C13" s="95"/>
      <c r="D13" s="95"/>
      <c r="E13" s="95"/>
      <c r="F13" s="95"/>
      <c r="G13" s="95"/>
      <c r="H13" s="95"/>
      <c r="I13" s="95"/>
      <c r="J13" s="95"/>
      <c r="K13" s="95"/>
      <c r="L13" s="95"/>
      <c r="M13" s="95"/>
      <c r="N13" s="95"/>
      <c r="O13" s="95"/>
      <c r="P13" s="95"/>
      <c r="Q13" s="95"/>
      <c r="R13" s="95"/>
      <c r="S13" s="95"/>
      <c r="T13" s="95"/>
      <c r="U13" s="95"/>
      <c r="V13" s="34"/>
      <c r="W13" s="34"/>
      <c r="X13" s="34"/>
      <c r="Y13" s="35"/>
      <c r="Z13" s="35"/>
      <c r="AA13" s="35"/>
      <c r="AB13" s="95"/>
      <c r="AC13" s="95"/>
      <c r="AD13" s="95"/>
      <c r="AE13" s="95"/>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row>
    <row r="14" spans="1:74" s="1" customFormat="1" ht="24.75" customHeight="1" thickBot="1">
      <c r="A14" s="611" t="s">
        <v>115</v>
      </c>
      <c r="B14" s="612"/>
      <c r="C14" s="711" t="s">
        <v>116</v>
      </c>
      <c r="D14" s="711"/>
      <c r="E14" s="711"/>
      <c r="F14" s="711"/>
      <c r="G14" s="711"/>
      <c r="H14" s="711"/>
      <c r="I14" s="711"/>
      <c r="J14" s="711"/>
      <c r="K14" s="711"/>
      <c r="L14" s="711" t="s">
        <v>117</v>
      </c>
      <c r="M14" s="711"/>
      <c r="N14" s="711"/>
      <c r="O14" s="711"/>
      <c r="P14" s="711"/>
      <c r="Q14" s="711"/>
      <c r="R14" s="711"/>
      <c r="S14" s="711"/>
      <c r="T14" s="711"/>
      <c r="U14" s="711" t="s">
        <v>118</v>
      </c>
      <c r="V14" s="711"/>
      <c r="W14" s="711"/>
      <c r="X14" s="711"/>
      <c r="Y14" s="711"/>
      <c r="Z14" s="711"/>
      <c r="AA14" s="711"/>
      <c r="AB14" s="712" t="s">
        <v>119</v>
      </c>
      <c r="AC14" s="713"/>
      <c r="AD14" s="713"/>
      <c r="AE14" s="713"/>
      <c r="AF14" s="713"/>
      <c r="AG14" s="713"/>
      <c r="AH14" s="713"/>
      <c r="AI14" s="713"/>
      <c r="AJ14" s="713"/>
      <c r="AK14" s="713"/>
      <c r="AL14" s="713"/>
      <c r="AM14" s="713"/>
      <c r="AN14" s="713"/>
      <c r="AO14" s="713"/>
      <c r="AP14" s="713"/>
      <c r="AQ14" s="713"/>
      <c r="AR14" s="713"/>
      <c r="AS14" s="713"/>
      <c r="AT14" s="713"/>
      <c r="AU14" s="713"/>
      <c r="AV14" s="713"/>
      <c r="AW14" s="713"/>
      <c r="AX14" s="713"/>
      <c r="AY14" s="713"/>
      <c r="AZ14" s="713"/>
      <c r="BA14" s="713"/>
      <c r="BB14" s="713"/>
      <c r="BC14" s="713"/>
      <c r="BD14" s="713"/>
      <c r="BE14" s="713"/>
      <c r="BF14" s="713"/>
      <c r="BG14" s="713"/>
      <c r="BH14" s="713"/>
      <c r="BI14" s="713"/>
      <c r="BJ14" s="713"/>
      <c r="BK14" s="713"/>
      <c r="BL14" s="713"/>
      <c r="BM14" s="713"/>
      <c r="BN14" s="713"/>
      <c r="BO14" s="713"/>
      <c r="BP14" s="713"/>
      <c r="BQ14" s="713"/>
      <c r="BR14" s="713"/>
      <c r="BS14" s="714"/>
    </row>
    <row r="15" spans="1:74" s="1" customFormat="1" ht="22.5" customHeight="1" thickTop="1">
      <c r="A15" s="613"/>
      <c r="B15" s="614"/>
      <c r="C15" s="715" t="s">
        <v>120</v>
      </c>
      <c r="D15" s="716"/>
      <c r="E15" s="716"/>
      <c r="F15" s="716"/>
      <c r="G15" s="716"/>
      <c r="H15" s="716"/>
      <c r="I15" s="716"/>
      <c r="J15" s="716"/>
      <c r="K15" s="717"/>
      <c r="L15" s="721"/>
      <c r="M15" s="722"/>
      <c r="N15" s="722"/>
      <c r="O15" s="722"/>
      <c r="P15" s="722"/>
      <c r="Q15" s="722"/>
      <c r="R15" s="722"/>
      <c r="S15" s="722"/>
      <c r="T15" s="723"/>
      <c r="U15" s="724">
        <v>10</v>
      </c>
      <c r="V15" s="725"/>
      <c r="W15" s="725"/>
      <c r="X15" s="725"/>
      <c r="Y15" s="725"/>
      <c r="Z15" s="726" t="s">
        <v>17</v>
      </c>
      <c r="AA15" s="727"/>
      <c r="AB15" s="728" t="s">
        <v>342</v>
      </c>
      <c r="AC15" s="729"/>
      <c r="AD15" s="729"/>
      <c r="AE15" s="729"/>
      <c r="AF15" s="729"/>
      <c r="AG15" s="729"/>
      <c r="AH15" s="729"/>
      <c r="AI15" s="729"/>
      <c r="AJ15" s="729"/>
      <c r="AK15" s="729"/>
      <c r="AL15" s="729"/>
      <c r="AM15" s="729"/>
      <c r="AN15" s="729"/>
      <c r="AO15" s="729"/>
      <c r="AP15" s="96" t="s">
        <v>21</v>
      </c>
      <c r="AQ15" s="719">
        <v>5</v>
      </c>
      <c r="AR15" s="719"/>
      <c r="AS15" s="719"/>
      <c r="AT15" s="719"/>
      <c r="AU15" s="93" t="s">
        <v>121</v>
      </c>
      <c r="AV15" s="93"/>
      <c r="AW15" s="93"/>
      <c r="AX15" s="93"/>
      <c r="AY15" s="720">
        <f>ROUND(1.65*AQ15,2)</f>
        <v>8.25</v>
      </c>
      <c r="AZ15" s="720"/>
      <c r="BA15" s="720"/>
      <c r="BB15" s="720"/>
      <c r="BC15" s="720"/>
      <c r="BD15" s="720"/>
      <c r="BE15" s="93" t="s">
        <v>17</v>
      </c>
      <c r="BF15" s="93"/>
      <c r="BG15" s="93"/>
      <c r="BH15" s="93"/>
      <c r="BI15" s="93"/>
      <c r="BJ15" s="93"/>
      <c r="BK15" s="93"/>
      <c r="BL15" s="93"/>
      <c r="BM15" s="93"/>
      <c r="BN15" s="93"/>
      <c r="BO15" s="93"/>
      <c r="BP15" s="93"/>
      <c r="BQ15" s="93"/>
      <c r="BR15" s="93"/>
      <c r="BS15" s="36"/>
      <c r="BU15" s="174">
        <f>IF(OR(L17="",L20="",L21="",L22="",L23="",U15="",U16="",U18="",U19="",U21="",U22="",U23="",U24="",U25="",U26="",U27="",U29="",AN28="",AN30=""),1,0)</f>
        <v>0</v>
      </c>
      <c r="BV15" s="571" t="str">
        <f>IF(BU15=1,"最低基準適合状況の各欄に入力漏れがあります。無い部屋にはゼロを入力してください","")</f>
        <v/>
      </c>
    </row>
    <row r="16" spans="1:74" s="1" customFormat="1" ht="22.5" customHeight="1">
      <c r="A16" s="613"/>
      <c r="B16" s="614"/>
      <c r="C16" s="617" t="s">
        <v>122</v>
      </c>
      <c r="D16" s="617"/>
      <c r="E16" s="617"/>
      <c r="F16" s="617"/>
      <c r="G16" s="617"/>
      <c r="H16" s="617"/>
      <c r="I16" s="617"/>
      <c r="J16" s="617"/>
      <c r="K16" s="617"/>
      <c r="L16" s="695"/>
      <c r="M16" s="696"/>
      <c r="N16" s="696"/>
      <c r="O16" s="696"/>
      <c r="P16" s="696"/>
      <c r="Q16" s="696"/>
      <c r="R16" s="696"/>
      <c r="S16" s="696"/>
      <c r="T16" s="697"/>
      <c r="U16" s="679">
        <v>50</v>
      </c>
      <c r="V16" s="680"/>
      <c r="W16" s="680"/>
      <c r="X16" s="680"/>
      <c r="Y16" s="680"/>
      <c r="Z16" s="681" t="s">
        <v>17</v>
      </c>
      <c r="AA16" s="682"/>
      <c r="AB16" s="730" t="s">
        <v>343</v>
      </c>
      <c r="AC16" s="731"/>
      <c r="AD16" s="731"/>
      <c r="AE16" s="731"/>
      <c r="AF16" s="731"/>
      <c r="AG16" s="731"/>
      <c r="AH16" s="731"/>
      <c r="AI16" s="731"/>
      <c r="AJ16" s="731"/>
      <c r="AK16" s="731"/>
      <c r="AL16" s="731"/>
      <c r="AM16" s="731"/>
      <c r="AN16" s="731"/>
      <c r="AO16" s="731"/>
      <c r="AP16" s="95" t="s">
        <v>21</v>
      </c>
      <c r="AQ16" s="412">
        <v>15</v>
      </c>
      <c r="AR16" s="412"/>
      <c r="AS16" s="412"/>
      <c r="AT16" s="412"/>
      <c r="AU16" s="24" t="s">
        <v>121</v>
      </c>
      <c r="AV16" s="24"/>
      <c r="AW16" s="24"/>
      <c r="AX16" s="24"/>
      <c r="AY16" s="718">
        <f>ROUND(3.3*AQ16,2)</f>
        <v>49.5</v>
      </c>
      <c r="AZ16" s="718"/>
      <c r="BA16" s="718"/>
      <c r="BB16" s="718"/>
      <c r="BC16" s="718"/>
      <c r="BD16" s="718"/>
      <c r="BE16" s="24" t="s">
        <v>17</v>
      </c>
      <c r="BF16" s="24"/>
      <c r="BG16" s="24"/>
      <c r="BH16" s="24"/>
      <c r="BI16" s="24"/>
      <c r="BJ16" s="24"/>
      <c r="BK16" s="24"/>
      <c r="BL16" s="24"/>
      <c r="BM16" s="24"/>
      <c r="BN16" s="24"/>
      <c r="BO16" s="24"/>
      <c r="BP16" s="24"/>
      <c r="BQ16" s="24"/>
      <c r="BR16" s="24"/>
      <c r="BS16" s="38"/>
      <c r="BU16" s="174"/>
      <c r="BV16" s="571"/>
    </row>
    <row r="17" spans="1:74" s="1" customFormat="1" ht="15.9" customHeight="1">
      <c r="A17" s="613"/>
      <c r="B17" s="614"/>
      <c r="C17" s="617" t="s">
        <v>123</v>
      </c>
      <c r="D17" s="617"/>
      <c r="E17" s="617"/>
      <c r="F17" s="617"/>
      <c r="G17" s="617"/>
      <c r="H17" s="617"/>
      <c r="I17" s="617"/>
      <c r="J17" s="617"/>
      <c r="K17" s="617"/>
      <c r="L17" s="618" t="s">
        <v>287</v>
      </c>
      <c r="M17" s="618"/>
      <c r="N17" s="618"/>
      <c r="O17" s="618"/>
      <c r="P17" s="618"/>
      <c r="Q17" s="618"/>
      <c r="R17" s="618"/>
      <c r="S17" s="618"/>
      <c r="T17" s="618"/>
      <c r="U17" s="619">
        <f>SUM(U15:Y16)</f>
        <v>60</v>
      </c>
      <c r="V17" s="620"/>
      <c r="W17" s="620"/>
      <c r="X17" s="620"/>
      <c r="Y17" s="620"/>
      <c r="Z17" s="621" t="s">
        <v>17</v>
      </c>
      <c r="AA17" s="622"/>
      <c r="AB17" s="39"/>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1"/>
      <c r="BU17" s="100">
        <f>IF(AND(U29&gt;0,I29=""),1,0)</f>
        <v>0</v>
      </c>
      <c r="BV17" s="106" t="str">
        <f>IF(BU17=1,"その他の内容を入力してください","")</f>
        <v/>
      </c>
    </row>
    <row r="18" spans="1:74" s="1" customFormat="1" ht="15.9" customHeight="1">
      <c r="A18" s="613"/>
      <c r="B18" s="614"/>
      <c r="C18" s="691" t="s">
        <v>124</v>
      </c>
      <c r="D18" s="691"/>
      <c r="E18" s="691"/>
      <c r="F18" s="691"/>
      <c r="G18" s="691"/>
      <c r="H18" s="691"/>
      <c r="I18" s="691"/>
      <c r="J18" s="691"/>
      <c r="K18" s="691"/>
      <c r="L18" s="692"/>
      <c r="M18" s="693"/>
      <c r="N18" s="693"/>
      <c r="O18" s="693"/>
      <c r="P18" s="693"/>
      <c r="Q18" s="693"/>
      <c r="R18" s="693"/>
      <c r="S18" s="693"/>
      <c r="T18" s="694"/>
      <c r="U18" s="698">
        <v>200</v>
      </c>
      <c r="V18" s="699"/>
      <c r="W18" s="699"/>
      <c r="X18" s="699"/>
      <c r="Y18" s="699"/>
      <c r="Z18" s="700" t="s">
        <v>17</v>
      </c>
      <c r="AA18" s="701"/>
      <c r="AB18" s="138"/>
      <c r="AC18" s="143"/>
      <c r="AD18" s="143"/>
      <c r="AE18" s="143"/>
      <c r="AF18" s="143"/>
      <c r="AG18" s="143"/>
      <c r="AH18" s="143"/>
      <c r="AI18" s="143"/>
      <c r="AJ18" s="143"/>
      <c r="AK18" s="143"/>
      <c r="AL18" s="143"/>
      <c r="AM18" s="143"/>
      <c r="AN18" s="143"/>
      <c r="AO18" s="143"/>
      <c r="AP18" s="142"/>
      <c r="AQ18" s="702"/>
      <c r="AR18" s="702"/>
      <c r="AS18" s="702"/>
      <c r="AT18" s="702"/>
      <c r="AU18" s="143"/>
      <c r="AV18" s="143"/>
      <c r="AW18" s="143"/>
      <c r="AX18" s="143"/>
      <c r="AY18" s="678"/>
      <c r="AZ18" s="678"/>
      <c r="BA18" s="678"/>
      <c r="BB18" s="678"/>
      <c r="BC18" s="678"/>
      <c r="BD18" s="678"/>
      <c r="BE18" s="143"/>
      <c r="BF18" s="143"/>
      <c r="BG18" s="143"/>
      <c r="BH18" s="143"/>
      <c r="BI18" s="143"/>
      <c r="BJ18" s="144"/>
      <c r="BK18" s="141"/>
      <c r="BL18" s="24"/>
      <c r="BM18" s="24"/>
      <c r="BN18" s="24"/>
      <c r="BO18" s="24"/>
      <c r="BP18" s="24"/>
      <c r="BQ18" s="24"/>
      <c r="BR18" s="24"/>
      <c r="BS18" s="38"/>
      <c r="BU18" s="174">
        <f>IF(OR(U15&lt;AY15,U16&lt;AY16,U20&lt;AY20),1,0)</f>
        <v>0</v>
      </c>
      <c r="BV18" s="571" t="str">
        <f>IF(BU18=1,"最低基準面積等より延べ面積が小さくなっている区分があります（基準に適合していない場合補助対象外です）","")</f>
        <v/>
      </c>
    </row>
    <row r="19" spans="1:74" s="1" customFormat="1" ht="15.9" customHeight="1">
      <c r="A19" s="613"/>
      <c r="B19" s="614"/>
      <c r="C19" s="617" t="s">
        <v>126</v>
      </c>
      <c r="D19" s="617"/>
      <c r="E19" s="617"/>
      <c r="F19" s="617"/>
      <c r="G19" s="617"/>
      <c r="H19" s="617"/>
      <c r="I19" s="617"/>
      <c r="J19" s="617"/>
      <c r="K19" s="617"/>
      <c r="L19" s="695"/>
      <c r="M19" s="696"/>
      <c r="N19" s="696"/>
      <c r="O19" s="696"/>
      <c r="P19" s="696"/>
      <c r="Q19" s="696"/>
      <c r="R19" s="696"/>
      <c r="S19" s="696"/>
      <c r="T19" s="697"/>
      <c r="U19" s="679">
        <v>100</v>
      </c>
      <c r="V19" s="680"/>
      <c r="W19" s="680"/>
      <c r="X19" s="680"/>
      <c r="Y19" s="680"/>
      <c r="Z19" s="681" t="s">
        <v>17</v>
      </c>
      <c r="AA19" s="682"/>
      <c r="AB19" s="138"/>
      <c r="AC19" s="140"/>
      <c r="AD19" s="140"/>
      <c r="AE19" s="140"/>
      <c r="AF19" s="140"/>
      <c r="AG19" s="140"/>
      <c r="AH19" s="140"/>
      <c r="AI19" s="140"/>
      <c r="AJ19" s="140"/>
      <c r="AK19" s="140"/>
      <c r="AL19" s="140"/>
      <c r="AM19" s="140"/>
      <c r="AN19" s="140"/>
      <c r="AO19" s="140"/>
      <c r="AP19" s="139"/>
      <c r="AQ19" s="683"/>
      <c r="AR19" s="683"/>
      <c r="AS19" s="683"/>
      <c r="AT19" s="683"/>
      <c r="AU19" s="140"/>
      <c r="AV19" s="140"/>
      <c r="AW19" s="140"/>
      <c r="AX19" s="140"/>
      <c r="AY19" s="684"/>
      <c r="AZ19" s="684"/>
      <c r="BA19" s="684"/>
      <c r="BB19" s="684"/>
      <c r="BC19" s="684"/>
      <c r="BD19" s="684"/>
      <c r="BE19" s="140"/>
      <c r="BF19" s="140"/>
      <c r="BG19" s="140"/>
      <c r="BH19" s="140"/>
      <c r="BI19" s="140"/>
      <c r="BJ19" s="141"/>
      <c r="BK19" s="141"/>
      <c r="BL19" s="24"/>
      <c r="BM19" s="24"/>
      <c r="BN19" s="24"/>
      <c r="BO19" s="24"/>
      <c r="BP19" s="24"/>
      <c r="BQ19" s="24"/>
      <c r="BR19" s="24"/>
      <c r="BS19" s="38"/>
      <c r="BU19" s="174"/>
      <c r="BV19" s="571"/>
    </row>
    <row r="20" spans="1:74" s="1" customFormat="1" ht="15.9" customHeight="1">
      <c r="A20" s="613"/>
      <c r="B20" s="614"/>
      <c r="C20" s="617" t="s">
        <v>123</v>
      </c>
      <c r="D20" s="617"/>
      <c r="E20" s="617"/>
      <c r="F20" s="617"/>
      <c r="G20" s="617"/>
      <c r="H20" s="617"/>
      <c r="I20" s="617"/>
      <c r="J20" s="617"/>
      <c r="K20" s="617"/>
      <c r="L20" s="618" t="s">
        <v>287</v>
      </c>
      <c r="M20" s="618"/>
      <c r="N20" s="618"/>
      <c r="O20" s="618"/>
      <c r="P20" s="618"/>
      <c r="Q20" s="618"/>
      <c r="R20" s="618"/>
      <c r="S20" s="618"/>
      <c r="T20" s="618"/>
      <c r="U20" s="619">
        <f>SUM(U18:Y19)</f>
        <v>300</v>
      </c>
      <c r="V20" s="620"/>
      <c r="W20" s="620"/>
      <c r="X20" s="620"/>
      <c r="Y20" s="620"/>
      <c r="Z20" s="621" t="s">
        <v>17</v>
      </c>
      <c r="AA20" s="622"/>
      <c r="AB20" s="37" t="s">
        <v>125</v>
      </c>
      <c r="AC20" s="40"/>
      <c r="AD20" s="40"/>
      <c r="AE20" s="40"/>
      <c r="AF20" s="40"/>
      <c r="AG20" s="40"/>
      <c r="AH20" s="40"/>
      <c r="AI20" s="40"/>
      <c r="AJ20" s="40"/>
      <c r="AK20" s="40"/>
      <c r="AL20" s="40"/>
      <c r="AM20" s="40"/>
      <c r="AN20" s="40"/>
      <c r="AO20" s="40"/>
      <c r="AP20" s="145" t="s">
        <v>21</v>
      </c>
      <c r="AQ20" s="623">
        <f>P9+S9+V9+Y9</f>
        <v>100</v>
      </c>
      <c r="AR20" s="623"/>
      <c r="AS20" s="623"/>
      <c r="AT20" s="623"/>
      <c r="AU20" s="40" t="s">
        <v>121</v>
      </c>
      <c r="AV20" s="40"/>
      <c r="AW20" s="40"/>
      <c r="AX20" s="40"/>
      <c r="AY20" s="624">
        <f>ROUND(1.98*AQ20,2)</f>
        <v>198</v>
      </c>
      <c r="AZ20" s="624"/>
      <c r="BA20" s="624"/>
      <c r="BB20" s="624"/>
      <c r="BC20" s="624"/>
      <c r="BD20" s="624"/>
      <c r="BE20" s="40" t="s">
        <v>17</v>
      </c>
      <c r="BF20" s="40"/>
      <c r="BG20" s="40"/>
      <c r="BH20" s="40"/>
      <c r="BI20" s="40"/>
      <c r="BJ20" s="40"/>
      <c r="BK20" s="40"/>
      <c r="BL20" s="40"/>
      <c r="BM20" s="40"/>
      <c r="BN20" s="40"/>
      <c r="BO20" s="40"/>
      <c r="BP20" s="40"/>
      <c r="BQ20" s="40"/>
      <c r="BR20" s="40"/>
      <c r="BS20" s="41"/>
    </row>
    <row r="21" spans="1:74" s="1" customFormat="1" ht="15.9" customHeight="1">
      <c r="A21" s="613"/>
      <c r="B21" s="614"/>
      <c r="C21" s="656" t="s">
        <v>127</v>
      </c>
      <c r="D21" s="656"/>
      <c r="E21" s="656"/>
      <c r="F21" s="656"/>
      <c r="G21" s="656"/>
      <c r="H21" s="656"/>
      <c r="I21" s="656"/>
      <c r="J21" s="656"/>
      <c r="K21" s="656"/>
      <c r="L21" s="657" t="s">
        <v>287</v>
      </c>
      <c r="M21" s="657"/>
      <c r="N21" s="657"/>
      <c r="O21" s="657"/>
      <c r="P21" s="657"/>
      <c r="Q21" s="657"/>
      <c r="R21" s="657"/>
      <c r="S21" s="657"/>
      <c r="T21" s="657"/>
      <c r="U21" s="658">
        <v>30</v>
      </c>
      <c r="V21" s="659"/>
      <c r="W21" s="659"/>
      <c r="X21" s="659"/>
      <c r="Y21" s="659"/>
      <c r="Z21" s="660" t="s">
        <v>17</v>
      </c>
      <c r="AA21" s="661"/>
      <c r="AB21" s="42" t="s">
        <v>128</v>
      </c>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43"/>
    </row>
    <row r="22" spans="1:74" s="1" customFormat="1" ht="15.9" customHeight="1">
      <c r="A22" s="613"/>
      <c r="B22" s="614"/>
      <c r="C22" s="671" t="s">
        <v>129</v>
      </c>
      <c r="D22" s="671"/>
      <c r="E22" s="671"/>
      <c r="F22" s="671"/>
      <c r="G22" s="671"/>
      <c r="H22" s="671"/>
      <c r="I22" s="671"/>
      <c r="J22" s="671"/>
      <c r="K22" s="671"/>
      <c r="L22" s="672" t="s">
        <v>287</v>
      </c>
      <c r="M22" s="672"/>
      <c r="N22" s="672"/>
      <c r="O22" s="672"/>
      <c r="P22" s="672"/>
      <c r="Q22" s="672"/>
      <c r="R22" s="672"/>
      <c r="S22" s="672"/>
      <c r="T22" s="672"/>
      <c r="U22" s="629">
        <v>30</v>
      </c>
      <c r="V22" s="630"/>
      <c r="W22" s="630"/>
      <c r="X22" s="630"/>
      <c r="Y22" s="630"/>
      <c r="Z22" s="631" t="s">
        <v>17</v>
      </c>
      <c r="AA22" s="632"/>
      <c r="AB22" s="37"/>
      <c r="AC22" s="24"/>
      <c r="AD22" s="121" t="s">
        <v>295</v>
      </c>
      <c r="AE22" s="121"/>
      <c r="AF22" s="121"/>
      <c r="AG22" s="121"/>
      <c r="AH22" s="121"/>
      <c r="AI22" s="121"/>
      <c r="AJ22" s="121"/>
      <c r="AK22" s="121"/>
      <c r="AL22" s="121"/>
      <c r="AM22" s="121"/>
      <c r="AN22" s="121"/>
      <c r="AO22" s="121"/>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38"/>
    </row>
    <row r="23" spans="1:74" s="1" customFormat="1" ht="15.9" customHeight="1">
      <c r="A23" s="613"/>
      <c r="B23" s="614"/>
      <c r="C23" s="671" t="s">
        <v>130</v>
      </c>
      <c r="D23" s="671"/>
      <c r="E23" s="671"/>
      <c r="F23" s="671"/>
      <c r="G23" s="671"/>
      <c r="H23" s="671"/>
      <c r="I23" s="671"/>
      <c r="J23" s="671"/>
      <c r="K23" s="671"/>
      <c r="L23" s="673" t="s">
        <v>287</v>
      </c>
      <c r="M23" s="673"/>
      <c r="N23" s="673"/>
      <c r="O23" s="673"/>
      <c r="P23" s="673"/>
      <c r="Q23" s="673"/>
      <c r="R23" s="673"/>
      <c r="S23" s="673"/>
      <c r="T23" s="673"/>
      <c r="U23" s="629">
        <v>50</v>
      </c>
      <c r="V23" s="630"/>
      <c r="W23" s="630"/>
      <c r="X23" s="630"/>
      <c r="Y23" s="630"/>
      <c r="Z23" s="631" t="s">
        <v>17</v>
      </c>
      <c r="AA23" s="632"/>
      <c r="AB23" s="37"/>
      <c r="AC23" s="24"/>
      <c r="AD23" s="655"/>
      <c r="AE23" s="655"/>
      <c r="AF23" s="655"/>
      <c r="AG23" s="655"/>
      <c r="AH23" s="655"/>
      <c r="AI23" s="655"/>
      <c r="AJ23" s="655"/>
      <c r="AK23" s="655"/>
      <c r="AL23" s="655"/>
      <c r="AM23" s="655"/>
      <c r="AN23" s="655"/>
      <c r="AO23" s="655"/>
      <c r="AP23" s="655"/>
      <c r="AQ23" s="655"/>
      <c r="AR23" s="655"/>
      <c r="AS23" s="655"/>
      <c r="AT23" s="655"/>
      <c r="AU23" s="655"/>
      <c r="AV23" s="655"/>
      <c r="AW23" s="655"/>
      <c r="AX23" s="655"/>
      <c r="AY23" s="655"/>
      <c r="AZ23" s="655"/>
      <c r="BA23" s="655"/>
      <c r="BB23" s="655"/>
      <c r="BC23" s="655"/>
      <c r="BD23" s="655"/>
      <c r="BE23" s="655"/>
      <c r="BF23" s="655"/>
      <c r="BG23" s="655"/>
      <c r="BH23" s="655"/>
      <c r="BI23" s="655"/>
      <c r="BJ23" s="655"/>
      <c r="BK23" s="655"/>
      <c r="BL23" s="655"/>
      <c r="BM23" s="655"/>
      <c r="BN23" s="655"/>
      <c r="BO23" s="655"/>
      <c r="BP23" s="655"/>
      <c r="BQ23" s="655"/>
      <c r="BR23" s="655"/>
      <c r="BS23" s="38"/>
    </row>
    <row r="24" spans="1:74" s="1" customFormat="1" ht="15.9" customHeight="1">
      <c r="A24" s="613"/>
      <c r="B24" s="614"/>
      <c r="C24" s="617" t="s">
        <v>131</v>
      </c>
      <c r="D24" s="617"/>
      <c r="E24" s="617"/>
      <c r="F24" s="617"/>
      <c r="G24" s="617"/>
      <c r="H24" s="617"/>
      <c r="I24" s="617"/>
      <c r="J24" s="617"/>
      <c r="K24" s="617"/>
      <c r="L24" s="663"/>
      <c r="M24" s="663"/>
      <c r="N24" s="663"/>
      <c r="O24" s="663"/>
      <c r="P24" s="663"/>
      <c r="Q24" s="663"/>
      <c r="R24" s="663"/>
      <c r="S24" s="663"/>
      <c r="T24" s="663"/>
      <c r="U24" s="625">
        <v>530</v>
      </c>
      <c r="V24" s="626"/>
      <c r="W24" s="626"/>
      <c r="X24" s="626"/>
      <c r="Y24" s="626"/>
      <c r="Z24" s="633" t="s">
        <v>17</v>
      </c>
      <c r="AA24" s="634"/>
      <c r="AB24" s="37" t="s">
        <v>128</v>
      </c>
      <c r="AC24" s="24"/>
      <c r="AD24" s="655"/>
      <c r="AE24" s="655"/>
      <c r="AF24" s="655"/>
      <c r="AG24" s="655"/>
      <c r="AH24" s="655"/>
      <c r="AI24" s="655"/>
      <c r="AJ24" s="655"/>
      <c r="AK24" s="655"/>
      <c r="AL24" s="655"/>
      <c r="AM24" s="655"/>
      <c r="AN24" s="655"/>
      <c r="AO24" s="655"/>
      <c r="AP24" s="655"/>
      <c r="AQ24" s="655"/>
      <c r="AR24" s="655"/>
      <c r="AS24" s="655"/>
      <c r="AT24" s="655"/>
      <c r="AU24" s="655"/>
      <c r="AV24" s="655"/>
      <c r="AW24" s="655"/>
      <c r="AX24" s="655"/>
      <c r="AY24" s="655"/>
      <c r="AZ24" s="655"/>
      <c r="BA24" s="655"/>
      <c r="BB24" s="655"/>
      <c r="BC24" s="655"/>
      <c r="BD24" s="655"/>
      <c r="BE24" s="655"/>
      <c r="BF24" s="655"/>
      <c r="BG24" s="655"/>
      <c r="BH24" s="655"/>
      <c r="BI24" s="655"/>
      <c r="BJ24" s="655"/>
      <c r="BK24" s="655"/>
      <c r="BL24" s="655"/>
      <c r="BM24" s="655"/>
      <c r="BN24" s="655"/>
      <c r="BO24" s="655"/>
      <c r="BP24" s="655"/>
      <c r="BQ24" s="655"/>
      <c r="BR24" s="655"/>
      <c r="BS24" s="38"/>
    </row>
    <row r="25" spans="1:74" s="1" customFormat="1" ht="15.9" customHeight="1">
      <c r="A25" s="613"/>
      <c r="B25" s="614"/>
      <c r="C25" s="635" t="s">
        <v>132</v>
      </c>
      <c r="D25" s="636"/>
      <c r="E25" s="636"/>
      <c r="F25" s="636"/>
      <c r="G25" s="636"/>
      <c r="H25" s="636"/>
      <c r="I25" s="636"/>
      <c r="J25" s="636"/>
      <c r="K25" s="636"/>
      <c r="L25" s="636"/>
      <c r="M25" s="636"/>
      <c r="N25" s="636"/>
      <c r="O25" s="636"/>
      <c r="P25" s="636"/>
      <c r="Q25" s="636"/>
      <c r="R25" s="636"/>
      <c r="S25" s="636"/>
      <c r="T25" s="637"/>
      <c r="U25" s="658">
        <v>0</v>
      </c>
      <c r="V25" s="659"/>
      <c r="W25" s="659"/>
      <c r="X25" s="659"/>
      <c r="Y25" s="659"/>
      <c r="Z25" s="660" t="s">
        <v>17</v>
      </c>
      <c r="AA25" s="661"/>
      <c r="AB25" s="37"/>
      <c r="AC25" s="24"/>
      <c r="AD25" s="655"/>
      <c r="AE25" s="655"/>
      <c r="AF25" s="655"/>
      <c r="AG25" s="655"/>
      <c r="AH25" s="655"/>
      <c r="AI25" s="655"/>
      <c r="AJ25" s="655"/>
      <c r="AK25" s="655"/>
      <c r="AL25" s="655"/>
      <c r="AM25" s="655"/>
      <c r="AN25" s="655"/>
      <c r="AO25" s="655"/>
      <c r="AP25" s="655"/>
      <c r="AQ25" s="655"/>
      <c r="AR25" s="655"/>
      <c r="AS25" s="655"/>
      <c r="AT25" s="655"/>
      <c r="AU25" s="655"/>
      <c r="AV25" s="655"/>
      <c r="AW25" s="655"/>
      <c r="AX25" s="655"/>
      <c r="AY25" s="655"/>
      <c r="AZ25" s="655"/>
      <c r="BA25" s="655"/>
      <c r="BB25" s="655"/>
      <c r="BC25" s="655"/>
      <c r="BD25" s="655"/>
      <c r="BE25" s="655"/>
      <c r="BF25" s="655"/>
      <c r="BG25" s="655"/>
      <c r="BH25" s="655"/>
      <c r="BI25" s="655"/>
      <c r="BJ25" s="655"/>
      <c r="BK25" s="655"/>
      <c r="BL25" s="655"/>
      <c r="BM25" s="655"/>
      <c r="BN25" s="655"/>
      <c r="BO25" s="655"/>
      <c r="BP25" s="655"/>
      <c r="BQ25" s="655"/>
      <c r="BR25" s="655"/>
      <c r="BS25" s="38"/>
    </row>
    <row r="26" spans="1:74" s="1" customFormat="1" ht="25.5" customHeight="1">
      <c r="A26" s="613"/>
      <c r="B26" s="614"/>
      <c r="C26" s="674" t="s">
        <v>133</v>
      </c>
      <c r="D26" s="675"/>
      <c r="E26" s="675"/>
      <c r="F26" s="675"/>
      <c r="G26" s="675"/>
      <c r="H26" s="675"/>
      <c r="I26" s="675"/>
      <c r="J26" s="675"/>
      <c r="K26" s="675"/>
      <c r="L26" s="675"/>
      <c r="M26" s="675"/>
      <c r="N26" s="675"/>
      <c r="O26" s="675"/>
      <c r="P26" s="675"/>
      <c r="Q26" s="675"/>
      <c r="R26" s="675"/>
      <c r="S26" s="675"/>
      <c r="T26" s="676"/>
      <c r="U26" s="629">
        <v>0</v>
      </c>
      <c r="V26" s="630"/>
      <c r="W26" s="630"/>
      <c r="X26" s="630"/>
      <c r="Y26" s="630"/>
      <c r="Z26" s="631" t="s">
        <v>17</v>
      </c>
      <c r="AA26" s="632"/>
      <c r="AB26" s="37"/>
      <c r="AC26" s="24"/>
      <c r="AD26" s="655"/>
      <c r="AE26" s="655"/>
      <c r="AF26" s="655"/>
      <c r="AG26" s="655"/>
      <c r="AH26" s="655"/>
      <c r="AI26" s="655"/>
      <c r="AJ26" s="655"/>
      <c r="AK26" s="655"/>
      <c r="AL26" s="655"/>
      <c r="AM26" s="655"/>
      <c r="AN26" s="655"/>
      <c r="AO26" s="655"/>
      <c r="AP26" s="655"/>
      <c r="AQ26" s="655"/>
      <c r="AR26" s="655"/>
      <c r="AS26" s="655"/>
      <c r="AT26" s="655"/>
      <c r="AU26" s="655"/>
      <c r="AV26" s="655"/>
      <c r="AW26" s="655"/>
      <c r="AX26" s="655"/>
      <c r="AY26" s="655"/>
      <c r="AZ26" s="655"/>
      <c r="BA26" s="655"/>
      <c r="BB26" s="655"/>
      <c r="BC26" s="655"/>
      <c r="BD26" s="655"/>
      <c r="BE26" s="655"/>
      <c r="BF26" s="655"/>
      <c r="BG26" s="655"/>
      <c r="BH26" s="655"/>
      <c r="BI26" s="655"/>
      <c r="BJ26" s="655"/>
      <c r="BK26" s="655"/>
      <c r="BL26" s="655"/>
      <c r="BM26" s="655"/>
      <c r="BN26" s="655"/>
      <c r="BO26" s="655"/>
      <c r="BP26" s="655"/>
      <c r="BQ26" s="655"/>
      <c r="BR26" s="655"/>
      <c r="BS26" s="38"/>
    </row>
    <row r="27" spans="1:74" s="1" customFormat="1" ht="15.9" customHeight="1">
      <c r="A27" s="613"/>
      <c r="B27" s="614"/>
      <c r="C27" s="677" t="s">
        <v>134</v>
      </c>
      <c r="D27" s="675"/>
      <c r="E27" s="675"/>
      <c r="F27" s="675"/>
      <c r="G27" s="675"/>
      <c r="H27" s="675"/>
      <c r="I27" s="675"/>
      <c r="J27" s="675"/>
      <c r="K27" s="675"/>
      <c r="L27" s="675"/>
      <c r="M27" s="675"/>
      <c r="N27" s="675"/>
      <c r="O27" s="675"/>
      <c r="P27" s="675"/>
      <c r="Q27" s="675"/>
      <c r="R27" s="675"/>
      <c r="S27" s="675"/>
      <c r="T27" s="676"/>
      <c r="U27" s="629">
        <v>0</v>
      </c>
      <c r="V27" s="630"/>
      <c r="W27" s="630"/>
      <c r="X27" s="630"/>
      <c r="Y27" s="630"/>
      <c r="Z27" s="631" t="s">
        <v>17</v>
      </c>
      <c r="AA27" s="632"/>
      <c r="AB27" s="37"/>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38"/>
    </row>
    <row r="28" spans="1:74" s="1" customFormat="1" ht="15.9" customHeight="1">
      <c r="A28" s="613"/>
      <c r="B28" s="614"/>
      <c r="C28" s="664" t="s">
        <v>135</v>
      </c>
      <c r="D28" s="665"/>
      <c r="E28" s="665"/>
      <c r="F28" s="665"/>
      <c r="G28" s="665"/>
      <c r="H28" s="665"/>
      <c r="I28" s="665"/>
      <c r="J28" s="665"/>
      <c r="K28" s="665"/>
      <c r="L28" s="665"/>
      <c r="M28" s="665"/>
      <c r="N28" s="665"/>
      <c r="O28" s="665"/>
      <c r="P28" s="665"/>
      <c r="Q28" s="665"/>
      <c r="R28" s="665"/>
      <c r="S28" s="665"/>
      <c r="T28" s="666"/>
      <c r="U28" s="629">
        <v>400</v>
      </c>
      <c r="V28" s="630"/>
      <c r="W28" s="630"/>
      <c r="X28" s="630"/>
      <c r="Y28" s="630"/>
      <c r="Z28" s="631" t="s">
        <v>17</v>
      </c>
      <c r="AA28" s="632"/>
      <c r="AB28" s="37" t="s">
        <v>289</v>
      </c>
      <c r="AC28" s="24"/>
      <c r="AD28" s="24"/>
      <c r="AE28" s="24"/>
      <c r="AF28" s="24"/>
      <c r="AG28" s="24"/>
      <c r="AH28" s="24"/>
      <c r="AI28" s="24"/>
      <c r="AJ28" s="24"/>
      <c r="AK28" s="24"/>
      <c r="AL28" s="24"/>
      <c r="AM28" s="24"/>
      <c r="AN28" s="618" t="s">
        <v>287</v>
      </c>
      <c r="AO28" s="618"/>
      <c r="AP28" s="618"/>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38"/>
    </row>
    <row r="29" spans="1:74" s="1" customFormat="1" ht="15.75" customHeight="1">
      <c r="A29" s="613"/>
      <c r="B29" s="614"/>
      <c r="C29" s="102" t="s">
        <v>136</v>
      </c>
      <c r="D29" s="101"/>
      <c r="E29" s="667" t="s">
        <v>165</v>
      </c>
      <c r="F29" s="667"/>
      <c r="G29" s="667"/>
      <c r="H29" s="667"/>
      <c r="I29" s="668"/>
      <c r="J29" s="669"/>
      <c r="K29" s="669"/>
      <c r="L29" s="669"/>
      <c r="M29" s="669"/>
      <c r="N29" s="669"/>
      <c r="O29" s="669"/>
      <c r="P29" s="669"/>
      <c r="Q29" s="669"/>
      <c r="R29" s="669"/>
      <c r="S29" s="669"/>
      <c r="T29" s="670"/>
      <c r="U29" s="625">
        <v>0</v>
      </c>
      <c r="V29" s="626"/>
      <c r="W29" s="626"/>
      <c r="X29" s="626"/>
      <c r="Y29" s="626"/>
      <c r="Z29" s="633" t="s">
        <v>17</v>
      </c>
      <c r="AA29" s="634"/>
      <c r="AB29" s="44" t="s">
        <v>137</v>
      </c>
      <c r="AC29" s="92"/>
      <c r="AD29" s="92"/>
      <c r="AE29" s="92"/>
      <c r="AF29" s="92"/>
      <c r="AG29" s="92"/>
      <c r="AH29" s="92"/>
      <c r="AI29" s="92"/>
      <c r="AJ29" s="92"/>
      <c r="AK29" s="92"/>
      <c r="AL29" s="92"/>
      <c r="AM29" s="92"/>
      <c r="AN29" s="92"/>
      <c r="AO29" s="92"/>
      <c r="AP29" s="45" t="s">
        <v>21</v>
      </c>
      <c r="AQ29" s="662">
        <f>P9+S9+V9+Y9</f>
        <v>100</v>
      </c>
      <c r="AR29" s="662"/>
      <c r="AS29" s="662"/>
      <c r="AT29" s="662"/>
      <c r="AU29" s="92" t="s">
        <v>121</v>
      </c>
      <c r="AV29" s="92"/>
      <c r="AW29" s="92"/>
      <c r="AX29" s="92"/>
      <c r="AY29" s="662">
        <f>ROUND(3.3*AQ29,2)</f>
        <v>330</v>
      </c>
      <c r="AZ29" s="662"/>
      <c r="BA29" s="662"/>
      <c r="BB29" s="662"/>
      <c r="BC29" s="662"/>
      <c r="BD29" s="662"/>
      <c r="BE29" s="92" t="s">
        <v>17</v>
      </c>
      <c r="BF29" s="92"/>
      <c r="BG29" s="24"/>
      <c r="BH29" s="24"/>
      <c r="BI29" s="46"/>
      <c r="BJ29" s="46"/>
      <c r="BK29" s="46"/>
      <c r="BL29" s="46"/>
      <c r="BM29" s="46"/>
      <c r="BN29" s="46"/>
      <c r="BO29" s="46"/>
      <c r="BP29" s="46"/>
      <c r="BQ29" s="46"/>
      <c r="BR29" s="46"/>
      <c r="BS29" s="47"/>
    </row>
    <row r="30" spans="1:74" s="1" customFormat="1" ht="15.9" customHeight="1" thickBot="1">
      <c r="A30" s="615"/>
      <c r="B30" s="616"/>
      <c r="C30" s="638" t="s">
        <v>138</v>
      </c>
      <c r="D30" s="639"/>
      <c r="E30" s="639"/>
      <c r="F30" s="639"/>
      <c r="G30" s="639"/>
      <c r="H30" s="639"/>
      <c r="I30" s="639"/>
      <c r="J30" s="639"/>
      <c r="K30" s="639"/>
      <c r="L30" s="639"/>
      <c r="M30" s="639"/>
      <c r="N30" s="639"/>
      <c r="O30" s="639"/>
      <c r="P30" s="639"/>
      <c r="Q30" s="639"/>
      <c r="R30" s="639"/>
      <c r="S30" s="639"/>
      <c r="T30" s="640"/>
      <c r="U30" s="641">
        <f>SUM(U17,U20,U21,U22,U23,U24,U25,U26,U27,U29)</f>
        <v>1000</v>
      </c>
      <c r="V30" s="642"/>
      <c r="W30" s="642"/>
      <c r="X30" s="642"/>
      <c r="Y30" s="642"/>
      <c r="Z30" s="627" t="s">
        <v>17</v>
      </c>
      <c r="AA30" s="628"/>
      <c r="AB30" s="48"/>
      <c r="AC30" s="49" t="s">
        <v>290</v>
      </c>
      <c r="AD30" s="49"/>
      <c r="AE30" s="49"/>
      <c r="AF30" s="49"/>
      <c r="AG30" s="49"/>
      <c r="AH30" s="49"/>
      <c r="AI30" s="49"/>
      <c r="AJ30" s="49"/>
      <c r="AK30" s="49"/>
      <c r="AL30" s="49"/>
      <c r="AM30" s="49"/>
      <c r="AN30" s="643" t="s">
        <v>287</v>
      </c>
      <c r="AO30" s="643"/>
      <c r="AP30" s="643"/>
      <c r="AQ30" s="49"/>
      <c r="AR30" s="49"/>
      <c r="AS30" s="49"/>
      <c r="AT30" s="49"/>
      <c r="AU30" s="49"/>
      <c r="AV30" s="49"/>
      <c r="AW30" s="49"/>
      <c r="AX30" s="49"/>
      <c r="AY30" s="49"/>
      <c r="AZ30" s="49"/>
      <c r="BA30" s="49"/>
      <c r="BB30" s="49"/>
      <c r="BC30" s="49"/>
      <c r="BD30" s="50"/>
      <c r="BE30" s="50"/>
      <c r="BF30" s="50"/>
      <c r="BG30" s="50"/>
      <c r="BH30" s="50"/>
      <c r="BI30" s="50"/>
      <c r="BJ30" s="50"/>
      <c r="BK30" s="50"/>
      <c r="BL30" s="50"/>
      <c r="BM30" s="50"/>
      <c r="BN30" s="50"/>
      <c r="BO30" s="50"/>
      <c r="BP30" s="50"/>
      <c r="BQ30" s="50"/>
      <c r="BR30" s="50"/>
      <c r="BS30" s="51"/>
    </row>
    <row r="31" spans="1:74" s="1" customFormat="1" ht="4.5" customHeight="1" thickBot="1">
      <c r="A31" s="34"/>
      <c r="B31" s="34"/>
      <c r="C31" s="95"/>
      <c r="D31" s="95"/>
      <c r="E31" s="95"/>
      <c r="F31" s="95"/>
      <c r="G31" s="95"/>
      <c r="H31" s="95"/>
      <c r="I31" s="95"/>
      <c r="J31" s="95"/>
      <c r="K31" s="95"/>
      <c r="L31" s="95"/>
      <c r="M31" s="95"/>
      <c r="N31" s="95"/>
      <c r="O31" s="95"/>
      <c r="P31" s="95"/>
      <c r="Q31" s="95"/>
      <c r="R31" s="95"/>
      <c r="S31" s="95"/>
      <c r="T31" s="95"/>
      <c r="U31" s="94"/>
      <c r="V31" s="94"/>
      <c r="W31" s="94"/>
      <c r="X31" s="94"/>
      <c r="Y31" s="94"/>
      <c r="Z31" s="94"/>
      <c r="AA31" s="9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46"/>
      <c r="BE31" s="46"/>
      <c r="BF31" s="46"/>
      <c r="BG31" s="46"/>
      <c r="BH31" s="46"/>
      <c r="BI31" s="46"/>
      <c r="BJ31" s="46"/>
      <c r="BK31" s="46"/>
      <c r="BL31" s="46"/>
      <c r="BM31" s="46"/>
      <c r="BN31" s="46"/>
      <c r="BO31" s="46"/>
      <c r="BP31" s="46"/>
      <c r="BQ31" s="46"/>
      <c r="BR31" s="46"/>
      <c r="BS31" s="46"/>
    </row>
    <row r="32" spans="1:74" s="1" customFormat="1" ht="15.75" customHeight="1">
      <c r="A32" s="608" t="s">
        <v>398</v>
      </c>
      <c r="B32" s="609"/>
      <c r="C32" s="609"/>
      <c r="D32" s="609"/>
      <c r="E32" s="609"/>
      <c r="F32" s="609"/>
      <c r="G32" s="609"/>
      <c r="H32" s="609"/>
      <c r="I32" s="609"/>
      <c r="J32" s="609"/>
      <c r="K32" s="609"/>
      <c r="L32" s="609"/>
      <c r="M32" s="609"/>
      <c r="N32" s="609"/>
      <c r="O32" s="609"/>
      <c r="P32" s="609"/>
      <c r="Q32" s="609"/>
      <c r="R32" s="609"/>
      <c r="S32" s="609"/>
      <c r="T32" s="609"/>
      <c r="U32" s="609"/>
      <c r="V32" s="609"/>
      <c r="W32" s="609"/>
      <c r="X32" s="609"/>
      <c r="Y32" s="609"/>
      <c r="Z32" s="609"/>
      <c r="AA32" s="609"/>
      <c r="AB32" s="609"/>
      <c r="AC32" s="609"/>
      <c r="AD32" s="609"/>
      <c r="AE32" s="609"/>
      <c r="AF32" s="609"/>
      <c r="AG32" s="609"/>
      <c r="AH32" s="609"/>
      <c r="AI32" s="609"/>
      <c r="AJ32" s="609"/>
      <c r="AK32" s="609"/>
      <c r="AL32" s="609"/>
      <c r="AM32" s="609"/>
      <c r="AN32" s="609"/>
      <c r="AO32" s="609"/>
      <c r="AP32" s="609"/>
      <c r="AQ32" s="609"/>
      <c r="AR32" s="609"/>
      <c r="AS32" s="609"/>
      <c r="AT32" s="609"/>
      <c r="AU32" s="609"/>
      <c r="AV32" s="609"/>
      <c r="AW32" s="609"/>
      <c r="AX32" s="609"/>
      <c r="AY32" s="609"/>
      <c r="AZ32" s="609"/>
      <c r="BA32" s="609"/>
      <c r="BB32" s="609"/>
      <c r="BC32" s="609"/>
      <c r="BD32" s="609"/>
      <c r="BE32" s="609"/>
      <c r="BF32" s="609"/>
      <c r="BG32" s="609"/>
      <c r="BH32" s="609"/>
      <c r="BI32" s="609"/>
      <c r="BJ32" s="609"/>
      <c r="BK32" s="609"/>
      <c r="BL32" s="609"/>
      <c r="BM32" s="609"/>
      <c r="BN32" s="609"/>
      <c r="BO32" s="609"/>
      <c r="BP32" s="609"/>
      <c r="BQ32" s="609"/>
      <c r="BR32" s="609"/>
      <c r="BS32" s="610"/>
    </row>
    <row r="33" spans="1:74" s="1" customFormat="1" ht="15.75" customHeight="1">
      <c r="A33" s="862" t="s">
        <v>397</v>
      </c>
      <c r="B33" s="648"/>
      <c r="C33" s="648"/>
      <c r="D33" s="648"/>
      <c r="E33" s="648"/>
      <c r="F33" s="648"/>
      <c r="G33" s="648"/>
      <c r="H33" s="648"/>
      <c r="I33" s="648"/>
      <c r="J33" s="648"/>
      <c r="K33" s="648"/>
      <c r="L33" s="648"/>
      <c r="M33" s="648"/>
      <c r="N33" s="648"/>
      <c r="O33" s="648"/>
      <c r="P33" s="648"/>
      <c r="Q33" s="648"/>
      <c r="R33" s="648"/>
      <c r="S33" s="648"/>
      <c r="T33" s="648"/>
      <c r="U33" s="648"/>
      <c r="V33" s="648"/>
      <c r="W33" s="648"/>
      <c r="X33" s="648"/>
      <c r="Y33" s="648"/>
      <c r="Z33" s="648"/>
      <c r="AA33" s="648"/>
      <c r="AB33" s="648"/>
      <c r="AC33" s="648"/>
      <c r="AD33" s="648"/>
      <c r="AE33" s="648"/>
      <c r="AF33" s="648"/>
      <c r="AG33" s="648"/>
      <c r="AH33" s="648"/>
      <c r="AI33" s="648"/>
      <c r="AJ33" s="648"/>
      <c r="AK33" s="648"/>
      <c r="AL33" s="648"/>
      <c r="AM33" s="648"/>
      <c r="AN33" s="648"/>
      <c r="AO33" s="648"/>
      <c r="AP33" s="648"/>
      <c r="AQ33" s="648"/>
      <c r="AR33" s="648"/>
      <c r="AS33" s="648"/>
      <c r="AT33" s="648"/>
      <c r="AU33" s="648"/>
      <c r="AV33" s="648"/>
      <c r="AW33" s="648"/>
      <c r="AX33" s="648"/>
      <c r="AY33" s="648"/>
      <c r="AZ33" s="648"/>
      <c r="BA33" s="648"/>
      <c r="BB33" s="648"/>
      <c r="BC33" s="648"/>
      <c r="BD33" s="648"/>
      <c r="BE33" s="648"/>
      <c r="BF33" s="648"/>
      <c r="BG33" s="648"/>
      <c r="BH33" s="648"/>
      <c r="BI33" s="648"/>
      <c r="BJ33" s="648"/>
      <c r="BK33" s="648"/>
      <c r="BL33" s="648"/>
      <c r="BM33" s="648"/>
      <c r="BN33" s="648"/>
      <c r="BO33" s="648"/>
      <c r="BP33" s="648"/>
      <c r="BQ33" s="648"/>
      <c r="BR33" s="648"/>
      <c r="BS33" s="649"/>
      <c r="BU33" s="100">
        <f>IF(A33="",1,0)</f>
        <v>0</v>
      </c>
      <c r="BV33" s="115" t="str">
        <f>IF(BU33=1,"左の項目に入力漏れがあります","")</f>
        <v/>
      </c>
    </row>
    <row r="34" spans="1:74" s="1" customFormat="1" ht="15.75" customHeight="1">
      <c r="A34" s="647"/>
      <c r="B34" s="648"/>
      <c r="C34" s="648"/>
      <c r="D34" s="648"/>
      <c r="E34" s="648"/>
      <c r="F34" s="648"/>
      <c r="G34" s="648"/>
      <c r="H34" s="648"/>
      <c r="I34" s="648"/>
      <c r="J34" s="648"/>
      <c r="K34" s="648"/>
      <c r="L34" s="648"/>
      <c r="M34" s="648"/>
      <c r="N34" s="648"/>
      <c r="O34" s="648"/>
      <c r="P34" s="648"/>
      <c r="Q34" s="648"/>
      <c r="R34" s="648"/>
      <c r="S34" s="648"/>
      <c r="T34" s="648"/>
      <c r="U34" s="648"/>
      <c r="V34" s="648"/>
      <c r="W34" s="648"/>
      <c r="X34" s="648"/>
      <c r="Y34" s="648"/>
      <c r="Z34" s="648"/>
      <c r="AA34" s="648"/>
      <c r="AB34" s="648"/>
      <c r="AC34" s="648"/>
      <c r="AD34" s="648"/>
      <c r="AE34" s="648"/>
      <c r="AF34" s="648"/>
      <c r="AG34" s="648"/>
      <c r="AH34" s="648"/>
      <c r="AI34" s="648"/>
      <c r="AJ34" s="648"/>
      <c r="AK34" s="648"/>
      <c r="AL34" s="648"/>
      <c r="AM34" s="648"/>
      <c r="AN34" s="648"/>
      <c r="AO34" s="648"/>
      <c r="AP34" s="648"/>
      <c r="AQ34" s="648"/>
      <c r="AR34" s="648"/>
      <c r="AS34" s="648"/>
      <c r="AT34" s="648"/>
      <c r="AU34" s="648"/>
      <c r="AV34" s="648"/>
      <c r="AW34" s="648"/>
      <c r="AX34" s="648"/>
      <c r="AY34" s="648"/>
      <c r="AZ34" s="648"/>
      <c r="BA34" s="648"/>
      <c r="BB34" s="648"/>
      <c r="BC34" s="648"/>
      <c r="BD34" s="648"/>
      <c r="BE34" s="648"/>
      <c r="BF34" s="648"/>
      <c r="BG34" s="648"/>
      <c r="BH34" s="648"/>
      <c r="BI34" s="648"/>
      <c r="BJ34" s="648"/>
      <c r="BK34" s="648"/>
      <c r="BL34" s="648"/>
      <c r="BM34" s="648"/>
      <c r="BN34" s="648"/>
      <c r="BO34" s="648"/>
      <c r="BP34" s="648"/>
      <c r="BQ34" s="648"/>
      <c r="BR34" s="648"/>
      <c r="BS34" s="649"/>
    </row>
    <row r="35" spans="1:74" s="1" customFormat="1" ht="15.75" customHeight="1">
      <c r="A35" s="647"/>
      <c r="B35" s="648"/>
      <c r="C35" s="648"/>
      <c r="D35" s="648"/>
      <c r="E35" s="648"/>
      <c r="F35" s="648"/>
      <c r="G35" s="648"/>
      <c r="H35" s="648"/>
      <c r="I35" s="648"/>
      <c r="J35" s="648"/>
      <c r="K35" s="648"/>
      <c r="L35" s="648"/>
      <c r="M35" s="648"/>
      <c r="N35" s="648"/>
      <c r="O35" s="648"/>
      <c r="P35" s="648"/>
      <c r="Q35" s="648"/>
      <c r="R35" s="648"/>
      <c r="S35" s="648"/>
      <c r="T35" s="648"/>
      <c r="U35" s="648"/>
      <c r="V35" s="648"/>
      <c r="W35" s="648"/>
      <c r="X35" s="648"/>
      <c r="Y35" s="648"/>
      <c r="Z35" s="648"/>
      <c r="AA35" s="648"/>
      <c r="AB35" s="648"/>
      <c r="AC35" s="648"/>
      <c r="AD35" s="648"/>
      <c r="AE35" s="648"/>
      <c r="AF35" s="648"/>
      <c r="AG35" s="648"/>
      <c r="AH35" s="648"/>
      <c r="AI35" s="648"/>
      <c r="AJ35" s="648"/>
      <c r="AK35" s="648"/>
      <c r="AL35" s="648"/>
      <c r="AM35" s="648"/>
      <c r="AN35" s="648"/>
      <c r="AO35" s="648"/>
      <c r="AP35" s="648"/>
      <c r="AQ35" s="648"/>
      <c r="AR35" s="648"/>
      <c r="AS35" s="648"/>
      <c r="AT35" s="648"/>
      <c r="AU35" s="648"/>
      <c r="AV35" s="648"/>
      <c r="AW35" s="648"/>
      <c r="AX35" s="648"/>
      <c r="AY35" s="648"/>
      <c r="AZ35" s="648"/>
      <c r="BA35" s="648"/>
      <c r="BB35" s="648"/>
      <c r="BC35" s="648"/>
      <c r="BD35" s="648"/>
      <c r="BE35" s="648"/>
      <c r="BF35" s="648"/>
      <c r="BG35" s="648"/>
      <c r="BH35" s="648"/>
      <c r="BI35" s="648"/>
      <c r="BJ35" s="648"/>
      <c r="BK35" s="648"/>
      <c r="BL35" s="648"/>
      <c r="BM35" s="648"/>
      <c r="BN35" s="648"/>
      <c r="BO35" s="648"/>
      <c r="BP35" s="648"/>
      <c r="BQ35" s="648"/>
      <c r="BR35" s="648"/>
      <c r="BS35" s="649"/>
    </row>
    <row r="36" spans="1:74" s="1" customFormat="1" ht="15.75" customHeight="1">
      <c r="A36" s="647"/>
      <c r="B36" s="648"/>
      <c r="C36" s="648"/>
      <c r="D36" s="648"/>
      <c r="E36" s="648"/>
      <c r="F36" s="648"/>
      <c r="G36" s="648"/>
      <c r="H36" s="648"/>
      <c r="I36" s="648"/>
      <c r="J36" s="648"/>
      <c r="K36" s="648"/>
      <c r="L36" s="648"/>
      <c r="M36" s="648"/>
      <c r="N36" s="648"/>
      <c r="O36" s="648"/>
      <c r="P36" s="648"/>
      <c r="Q36" s="648"/>
      <c r="R36" s="648"/>
      <c r="S36" s="648"/>
      <c r="T36" s="648"/>
      <c r="U36" s="648"/>
      <c r="V36" s="648"/>
      <c r="W36" s="648"/>
      <c r="X36" s="648"/>
      <c r="Y36" s="648"/>
      <c r="Z36" s="648"/>
      <c r="AA36" s="648"/>
      <c r="AB36" s="648"/>
      <c r="AC36" s="648"/>
      <c r="AD36" s="648"/>
      <c r="AE36" s="648"/>
      <c r="AF36" s="648"/>
      <c r="AG36" s="648"/>
      <c r="AH36" s="648"/>
      <c r="AI36" s="648"/>
      <c r="AJ36" s="648"/>
      <c r="AK36" s="648"/>
      <c r="AL36" s="648"/>
      <c r="AM36" s="648"/>
      <c r="AN36" s="648"/>
      <c r="AO36" s="648"/>
      <c r="AP36" s="648"/>
      <c r="AQ36" s="648"/>
      <c r="AR36" s="648"/>
      <c r="AS36" s="648"/>
      <c r="AT36" s="648"/>
      <c r="AU36" s="648"/>
      <c r="AV36" s="648"/>
      <c r="AW36" s="648"/>
      <c r="AX36" s="648"/>
      <c r="AY36" s="648"/>
      <c r="AZ36" s="648"/>
      <c r="BA36" s="648"/>
      <c r="BB36" s="648"/>
      <c r="BC36" s="648"/>
      <c r="BD36" s="648"/>
      <c r="BE36" s="648"/>
      <c r="BF36" s="648"/>
      <c r="BG36" s="648"/>
      <c r="BH36" s="648"/>
      <c r="BI36" s="648"/>
      <c r="BJ36" s="648"/>
      <c r="BK36" s="648"/>
      <c r="BL36" s="648"/>
      <c r="BM36" s="648"/>
      <c r="BN36" s="648"/>
      <c r="BO36" s="648"/>
      <c r="BP36" s="648"/>
      <c r="BQ36" s="648"/>
      <c r="BR36" s="648"/>
      <c r="BS36" s="649"/>
    </row>
    <row r="37" spans="1:74" s="1" customFormat="1" ht="15.75" customHeight="1">
      <c r="A37" s="647"/>
      <c r="B37" s="648"/>
      <c r="C37" s="648"/>
      <c r="D37" s="648"/>
      <c r="E37" s="648"/>
      <c r="F37" s="648"/>
      <c r="G37" s="648"/>
      <c r="H37" s="648"/>
      <c r="I37" s="648"/>
      <c r="J37" s="648"/>
      <c r="K37" s="648"/>
      <c r="L37" s="648"/>
      <c r="M37" s="648"/>
      <c r="N37" s="648"/>
      <c r="O37" s="648"/>
      <c r="P37" s="648"/>
      <c r="Q37" s="648"/>
      <c r="R37" s="648"/>
      <c r="S37" s="648"/>
      <c r="T37" s="648"/>
      <c r="U37" s="648"/>
      <c r="V37" s="648"/>
      <c r="W37" s="648"/>
      <c r="X37" s="648"/>
      <c r="Y37" s="648"/>
      <c r="Z37" s="648"/>
      <c r="AA37" s="648"/>
      <c r="AB37" s="648"/>
      <c r="AC37" s="648"/>
      <c r="AD37" s="648"/>
      <c r="AE37" s="648"/>
      <c r="AF37" s="648"/>
      <c r="AG37" s="648"/>
      <c r="AH37" s="648"/>
      <c r="AI37" s="648"/>
      <c r="AJ37" s="648"/>
      <c r="AK37" s="648"/>
      <c r="AL37" s="648"/>
      <c r="AM37" s="648"/>
      <c r="AN37" s="648"/>
      <c r="AO37" s="648"/>
      <c r="AP37" s="648"/>
      <c r="AQ37" s="648"/>
      <c r="AR37" s="648"/>
      <c r="AS37" s="648"/>
      <c r="AT37" s="648"/>
      <c r="AU37" s="648"/>
      <c r="AV37" s="648"/>
      <c r="AW37" s="648"/>
      <c r="AX37" s="648"/>
      <c r="AY37" s="648"/>
      <c r="AZ37" s="648"/>
      <c r="BA37" s="648"/>
      <c r="BB37" s="648"/>
      <c r="BC37" s="648"/>
      <c r="BD37" s="648"/>
      <c r="BE37" s="648"/>
      <c r="BF37" s="648"/>
      <c r="BG37" s="648"/>
      <c r="BH37" s="648"/>
      <c r="BI37" s="648"/>
      <c r="BJ37" s="648"/>
      <c r="BK37" s="648"/>
      <c r="BL37" s="648"/>
      <c r="BM37" s="648"/>
      <c r="BN37" s="648"/>
      <c r="BO37" s="648"/>
      <c r="BP37" s="648"/>
      <c r="BQ37" s="648"/>
      <c r="BR37" s="648"/>
      <c r="BS37" s="649"/>
    </row>
    <row r="38" spans="1:74" s="1" customFormat="1" ht="15.75" customHeight="1">
      <c r="A38" s="647"/>
      <c r="B38" s="648"/>
      <c r="C38" s="648"/>
      <c r="D38" s="648"/>
      <c r="E38" s="648"/>
      <c r="F38" s="648"/>
      <c r="G38" s="648"/>
      <c r="H38" s="648"/>
      <c r="I38" s="648"/>
      <c r="J38" s="648"/>
      <c r="K38" s="648"/>
      <c r="L38" s="648"/>
      <c r="M38" s="648"/>
      <c r="N38" s="648"/>
      <c r="O38" s="648"/>
      <c r="P38" s="648"/>
      <c r="Q38" s="648"/>
      <c r="R38" s="648"/>
      <c r="S38" s="648"/>
      <c r="T38" s="648"/>
      <c r="U38" s="648"/>
      <c r="V38" s="648"/>
      <c r="W38" s="648"/>
      <c r="X38" s="648"/>
      <c r="Y38" s="648"/>
      <c r="Z38" s="648"/>
      <c r="AA38" s="648"/>
      <c r="AB38" s="648"/>
      <c r="AC38" s="648"/>
      <c r="AD38" s="648"/>
      <c r="AE38" s="648"/>
      <c r="AF38" s="648"/>
      <c r="AG38" s="648"/>
      <c r="AH38" s="648"/>
      <c r="AI38" s="648"/>
      <c r="AJ38" s="648"/>
      <c r="AK38" s="648"/>
      <c r="AL38" s="648"/>
      <c r="AM38" s="648"/>
      <c r="AN38" s="648"/>
      <c r="AO38" s="648"/>
      <c r="AP38" s="648"/>
      <c r="AQ38" s="648"/>
      <c r="AR38" s="648"/>
      <c r="AS38" s="648"/>
      <c r="AT38" s="648"/>
      <c r="AU38" s="648"/>
      <c r="AV38" s="648"/>
      <c r="AW38" s="648"/>
      <c r="AX38" s="648"/>
      <c r="AY38" s="648"/>
      <c r="AZ38" s="648"/>
      <c r="BA38" s="648"/>
      <c r="BB38" s="648"/>
      <c r="BC38" s="648"/>
      <c r="BD38" s="648"/>
      <c r="BE38" s="648"/>
      <c r="BF38" s="648"/>
      <c r="BG38" s="648"/>
      <c r="BH38" s="648"/>
      <c r="BI38" s="648"/>
      <c r="BJ38" s="648"/>
      <c r="BK38" s="648"/>
      <c r="BL38" s="648"/>
      <c r="BM38" s="648"/>
      <c r="BN38" s="648"/>
      <c r="BO38" s="648"/>
      <c r="BP38" s="648"/>
      <c r="BQ38" s="648"/>
      <c r="BR38" s="648"/>
      <c r="BS38" s="649"/>
    </row>
    <row r="39" spans="1:74" s="1" customFormat="1" ht="15.75" customHeight="1">
      <c r="A39" s="647"/>
      <c r="B39" s="648"/>
      <c r="C39" s="648"/>
      <c r="D39" s="648"/>
      <c r="E39" s="648"/>
      <c r="F39" s="648"/>
      <c r="G39" s="648"/>
      <c r="H39" s="648"/>
      <c r="I39" s="648"/>
      <c r="J39" s="648"/>
      <c r="K39" s="648"/>
      <c r="L39" s="648"/>
      <c r="M39" s="648"/>
      <c r="N39" s="648"/>
      <c r="O39" s="648"/>
      <c r="P39" s="648"/>
      <c r="Q39" s="648"/>
      <c r="R39" s="648"/>
      <c r="S39" s="648"/>
      <c r="T39" s="648"/>
      <c r="U39" s="648"/>
      <c r="V39" s="648"/>
      <c r="W39" s="648"/>
      <c r="X39" s="648"/>
      <c r="Y39" s="648"/>
      <c r="Z39" s="648"/>
      <c r="AA39" s="648"/>
      <c r="AB39" s="648"/>
      <c r="AC39" s="648"/>
      <c r="AD39" s="648"/>
      <c r="AE39" s="648"/>
      <c r="AF39" s="648"/>
      <c r="AG39" s="648"/>
      <c r="AH39" s="648"/>
      <c r="AI39" s="648"/>
      <c r="AJ39" s="648"/>
      <c r="AK39" s="648"/>
      <c r="AL39" s="648"/>
      <c r="AM39" s="648"/>
      <c r="AN39" s="648"/>
      <c r="AO39" s="648"/>
      <c r="AP39" s="648"/>
      <c r="AQ39" s="648"/>
      <c r="AR39" s="648"/>
      <c r="AS39" s="648"/>
      <c r="AT39" s="648"/>
      <c r="AU39" s="648"/>
      <c r="AV39" s="648"/>
      <c r="AW39" s="648"/>
      <c r="AX39" s="648"/>
      <c r="AY39" s="648"/>
      <c r="AZ39" s="648"/>
      <c r="BA39" s="648"/>
      <c r="BB39" s="648"/>
      <c r="BC39" s="648"/>
      <c r="BD39" s="648"/>
      <c r="BE39" s="648"/>
      <c r="BF39" s="648"/>
      <c r="BG39" s="648"/>
      <c r="BH39" s="648"/>
      <c r="BI39" s="648"/>
      <c r="BJ39" s="648"/>
      <c r="BK39" s="648"/>
      <c r="BL39" s="648"/>
      <c r="BM39" s="648"/>
      <c r="BN39" s="648"/>
      <c r="BO39" s="648"/>
      <c r="BP39" s="648"/>
      <c r="BQ39" s="648"/>
      <c r="BR39" s="648"/>
      <c r="BS39" s="649"/>
    </row>
    <row r="40" spans="1:74" s="1" customFormat="1" ht="15.75" customHeight="1">
      <c r="A40" s="647"/>
      <c r="B40" s="648"/>
      <c r="C40" s="648"/>
      <c r="D40" s="648"/>
      <c r="E40" s="648"/>
      <c r="F40" s="648"/>
      <c r="G40" s="648"/>
      <c r="H40" s="648"/>
      <c r="I40" s="648"/>
      <c r="J40" s="648"/>
      <c r="K40" s="648"/>
      <c r="L40" s="648"/>
      <c r="M40" s="648"/>
      <c r="N40" s="648"/>
      <c r="O40" s="648"/>
      <c r="P40" s="648"/>
      <c r="Q40" s="648"/>
      <c r="R40" s="648"/>
      <c r="S40" s="648"/>
      <c r="T40" s="648"/>
      <c r="U40" s="648"/>
      <c r="V40" s="648"/>
      <c r="W40" s="648"/>
      <c r="X40" s="648"/>
      <c r="Y40" s="648"/>
      <c r="Z40" s="648"/>
      <c r="AA40" s="648"/>
      <c r="AB40" s="648"/>
      <c r="AC40" s="648"/>
      <c r="AD40" s="648"/>
      <c r="AE40" s="648"/>
      <c r="AF40" s="648"/>
      <c r="AG40" s="648"/>
      <c r="AH40" s="648"/>
      <c r="AI40" s="648"/>
      <c r="AJ40" s="648"/>
      <c r="AK40" s="648"/>
      <c r="AL40" s="648"/>
      <c r="AM40" s="648"/>
      <c r="AN40" s="648"/>
      <c r="AO40" s="648"/>
      <c r="AP40" s="648"/>
      <c r="AQ40" s="648"/>
      <c r="AR40" s="648"/>
      <c r="AS40" s="648"/>
      <c r="AT40" s="648"/>
      <c r="AU40" s="648"/>
      <c r="AV40" s="648"/>
      <c r="AW40" s="648"/>
      <c r="AX40" s="648"/>
      <c r="AY40" s="648"/>
      <c r="AZ40" s="648"/>
      <c r="BA40" s="648"/>
      <c r="BB40" s="648"/>
      <c r="BC40" s="648"/>
      <c r="BD40" s="648"/>
      <c r="BE40" s="648"/>
      <c r="BF40" s="648"/>
      <c r="BG40" s="648"/>
      <c r="BH40" s="648"/>
      <c r="BI40" s="648"/>
      <c r="BJ40" s="648"/>
      <c r="BK40" s="648"/>
      <c r="BL40" s="648"/>
      <c r="BM40" s="648"/>
      <c r="BN40" s="648"/>
      <c r="BO40" s="648"/>
      <c r="BP40" s="648"/>
      <c r="BQ40" s="648"/>
      <c r="BR40" s="648"/>
      <c r="BS40" s="649"/>
    </row>
    <row r="41" spans="1:74" s="1" customFormat="1" ht="15.75" customHeight="1">
      <c r="A41" s="647"/>
      <c r="B41" s="648"/>
      <c r="C41" s="648"/>
      <c r="D41" s="648"/>
      <c r="E41" s="648"/>
      <c r="F41" s="648"/>
      <c r="G41" s="648"/>
      <c r="H41" s="648"/>
      <c r="I41" s="648"/>
      <c r="J41" s="648"/>
      <c r="K41" s="648"/>
      <c r="L41" s="648"/>
      <c r="M41" s="648"/>
      <c r="N41" s="648"/>
      <c r="O41" s="648"/>
      <c r="P41" s="648"/>
      <c r="Q41" s="648"/>
      <c r="R41" s="648"/>
      <c r="S41" s="648"/>
      <c r="T41" s="648"/>
      <c r="U41" s="648"/>
      <c r="V41" s="648"/>
      <c r="W41" s="648"/>
      <c r="X41" s="648"/>
      <c r="Y41" s="648"/>
      <c r="Z41" s="648"/>
      <c r="AA41" s="648"/>
      <c r="AB41" s="648"/>
      <c r="AC41" s="648"/>
      <c r="AD41" s="648"/>
      <c r="AE41" s="648"/>
      <c r="AF41" s="648"/>
      <c r="AG41" s="648"/>
      <c r="AH41" s="648"/>
      <c r="AI41" s="648"/>
      <c r="AJ41" s="648"/>
      <c r="AK41" s="648"/>
      <c r="AL41" s="648"/>
      <c r="AM41" s="648"/>
      <c r="AN41" s="648"/>
      <c r="AO41" s="648"/>
      <c r="AP41" s="648"/>
      <c r="AQ41" s="648"/>
      <c r="AR41" s="648"/>
      <c r="AS41" s="648"/>
      <c r="AT41" s="648"/>
      <c r="AU41" s="648"/>
      <c r="AV41" s="648"/>
      <c r="AW41" s="648"/>
      <c r="AX41" s="648"/>
      <c r="AY41" s="648"/>
      <c r="AZ41" s="648"/>
      <c r="BA41" s="648"/>
      <c r="BB41" s="648"/>
      <c r="BC41" s="648"/>
      <c r="BD41" s="648"/>
      <c r="BE41" s="648"/>
      <c r="BF41" s="648"/>
      <c r="BG41" s="648"/>
      <c r="BH41" s="648"/>
      <c r="BI41" s="648"/>
      <c r="BJ41" s="648"/>
      <c r="BK41" s="648"/>
      <c r="BL41" s="648"/>
      <c r="BM41" s="648"/>
      <c r="BN41" s="648"/>
      <c r="BO41" s="648"/>
      <c r="BP41" s="648"/>
      <c r="BQ41" s="648"/>
      <c r="BR41" s="648"/>
      <c r="BS41" s="649"/>
    </row>
    <row r="42" spans="1:74" s="1" customFormat="1" ht="15.75" customHeight="1" thickBot="1">
      <c r="A42" s="650"/>
      <c r="B42" s="651"/>
      <c r="C42" s="651"/>
      <c r="D42" s="651"/>
      <c r="E42" s="651"/>
      <c r="F42" s="651"/>
      <c r="G42" s="651"/>
      <c r="H42" s="651"/>
      <c r="I42" s="651"/>
      <c r="J42" s="651"/>
      <c r="K42" s="651"/>
      <c r="L42" s="651"/>
      <c r="M42" s="651"/>
      <c r="N42" s="651"/>
      <c r="O42" s="651"/>
      <c r="P42" s="651"/>
      <c r="Q42" s="651"/>
      <c r="R42" s="651"/>
      <c r="S42" s="651"/>
      <c r="T42" s="651"/>
      <c r="U42" s="651"/>
      <c r="V42" s="651"/>
      <c r="W42" s="651"/>
      <c r="X42" s="651"/>
      <c r="Y42" s="651"/>
      <c r="Z42" s="651"/>
      <c r="AA42" s="651"/>
      <c r="AB42" s="651"/>
      <c r="AC42" s="651"/>
      <c r="AD42" s="651"/>
      <c r="AE42" s="651"/>
      <c r="AF42" s="651"/>
      <c r="AG42" s="651"/>
      <c r="AH42" s="651"/>
      <c r="AI42" s="651"/>
      <c r="AJ42" s="651"/>
      <c r="AK42" s="651"/>
      <c r="AL42" s="651"/>
      <c r="AM42" s="651"/>
      <c r="AN42" s="651"/>
      <c r="AO42" s="651"/>
      <c r="AP42" s="651"/>
      <c r="AQ42" s="651"/>
      <c r="AR42" s="651"/>
      <c r="AS42" s="651"/>
      <c r="AT42" s="651"/>
      <c r="AU42" s="651"/>
      <c r="AV42" s="651"/>
      <c r="AW42" s="651"/>
      <c r="AX42" s="651"/>
      <c r="AY42" s="651"/>
      <c r="AZ42" s="651"/>
      <c r="BA42" s="651"/>
      <c r="BB42" s="651"/>
      <c r="BC42" s="651"/>
      <c r="BD42" s="651"/>
      <c r="BE42" s="651"/>
      <c r="BF42" s="651"/>
      <c r="BG42" s="651"/>
      <c r="BH42" s="651"/>
      <c r="BI42" s="651"/>
      <c r="BJ42" s="651"/>
      <c r="BK42" s="651"/>
      <c r="BL42" s="651"/>
      <c r="BM42" s="651"/>
      <c r="BN42" s="651"/>
      <c r="BO42" s="651"/>
      <c r="BP42" s="651"/>
      <c r="BQ42" s="651"/>
      <c r="BR42" s="651"/>
      <c r="BS42" s="652"/>
    </row>
    <row r="43" spans="1:74" s="1" customFormat="1" ht="15.75" customHeight="1">
      <c r="A43" s="90"/>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91"/>
      <c r="BR43" s="91"/>
      <c r="BS43" s="91"/>
    </row>
    <row r="44" spans="1:74" s="1" customFormat="1" ht="15" customHeight="1">
      <c r="A44" s="685"/>
      <c r="B44" s="685"/>
      <c r="C44" s="205"/>
      <c r="D44" s="205"/>
      <c r="E44" s="205"/>
      <c r="F44" s="527"/>
      <c r="G44" s="527"/>
      <c r="H44" s="527"/>
      <c r="I44" s="527"/>
      <c r="J44" s="527"/>
      <c r="K44" s="527"/>
      <c r="L44" s="527"/>
      <c r="M44" s="527"/>
      <c r="N44" s="527"/>
      <c r="O44" s="527"/>
      <c r="P44" s="527"/>
      <c r="Q44" s="527"/>
      <c r="R44" s="527"/>
      <c r="S44" s="527"/>
      <c r="T44" s="686"/>
      <c r="U44" s="686"/>
      <c r="V44" s="686"/>
      <c r="W44" s="686"/>
      <c r="X44" s="686"/>
      <c r="Y44" s="686"/>
      <c r="Z44" s="686"/>
      <c r="AA44" s="686"/>
      <c r="AB44" s="686"/>
      <c r="AC44" s="686"/>
      <c r="AD44" s="686"/>
      <c r="AE44" s="686"/>
      <c r="AF44" s="686"/>
      <c r="AG44" s="686"/>
      <c r="AH44" s="686"/>
      <c r="AI44" s="686"/>
      <c r="AJ44" s="686"/>
      <c r="AK44" s="686"/>
      <c r="AL44" s="686"/>
      <c r="AM44" s="686"/>
      <c r="AN44" s="686"/>
      <c r="AO44" s="686"/>
      <c r="AP44" s="686"/>
      <c r="AQ44" s="686"/>
      <c r="AR44" s="686"/>
      <c r="AS44" s="686"/>
      <c r="AT44" s="686"/>
      <c r="AU44" s="686"/>
      <c r="AV44" s="686"/>
      <c r="AW44" s="686"/>
      <c r="AX44" s="686"/>
      <c r="AY44" s="686"/>
      <c r="AZ44" s="686"/>
      <c r="BA44" s="686"/>
      <c r="BB44" s="686"/>
      <c r="BC44" s="686"/>
      <c r="BD44" s="686"/>
      <c r="BE44" s="686"/>
      <c r="BF44" s="686"/>
      <c r="BG44" s="686"/>
      <c r="BH44" s="686"/>
      <c r="BI44" s="686"/>
      <c r="BJ44" s="686"/>
      <c r="BK44" s="205"/>
      <c r="BL44" s="205"/>
      <c r="BM44" s="205"/>
      <c r="BN44" s="205"/>
      <c r="BO44" s="205"/>
      <c r="BP44" s="205"/>
      <c r="BQ44" s="24"/>
      <c r="BR44" s="24"/>
      <c r="BS44" s="24"/>
    </row>
    <row r="45" spans="1:74" s="1" customFormat="1" ht="15" customHeight="1">
      <c r="A45" s="685"/>
      <c r="B45" s="685"/>
      <c r="C45" s="205"/>
      <c r="D45" s="205"/>
      <c r="E45" s="205"/>
      <c r="F45" s="527"/>
      <c r="G45" s="527"/>
      <c r="H45" s="527"/>
      <c r="I45" s="527"/>
      <c r="J45" s="527"/>
      <c r="K45" s="527"/>
      <c r="L45" s="527"/>
      <c r="M45" s="527"/>
      <c r="N45" s="527"/>
      <c r="O45" s="527"/>
      <c r="P45" s="527"/>
      <c r="Q45" s="527"/>
      <c r="R45" s="527"/>
      <c r="S45" s="527"/>
      <c r="T45" s="205"/>
      <c r="U45" s="205"/>
      <c r="V45" s="205"/>
      <c r="W45" s="205"/>
      <c r="X45" s="205"/>
      <c r="Y45" s="205"/>
      <c r="Z45" s="205"/>
      <c r="AA45" s="205"/>
      <c r="AB45" s="205"/>
      <c r="AC45" s="205"/>
      <c r="AD45" s="205"/>
      <c r="AE45" s="205"/>
      <c r="AF45" s="687"/>
      <c r="AG45" s="687"/>
      <c r="AH45" s="687"/>
      <c r="AI45" s="687"/>
      <c r="AJ45" s="687"/>
      <c r="AK45" s="687"/>
      <c r="AL45" s="687"/>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4"/>
      <c r="BR45" s="24"/>
      <c r="BS45" s="24"/>
    </row>
    <row r="46" spans="1:74" s="1" customFormat="1" ht="8.25" customHeight="1">
      <c r="A46" s="685"/>
      <c r="B46" s="685"/>
      <c r="C46" s="205"/>
      <c r="D46" s="205"/>
      <c r="E46" s="205"/>
      <c r="F46" s="646"/>
      <c r="G46" s="646"/>
      <c r="H46" s="646"/>
      <c r="I46" s="646"/>
      <c r="J46" s="646"/>
      <c r="K46" s="646"/>
      <c r="L46" s="646"/>
      <c r="M46" s="646"/>
      <c r="N46" s="646"/>
      <c r="O46" s="646"/>
      <c r="P46" s="646"/>
      <c r="Q46" s="646"/>
      <c r="R46" s="646"/>
      <c r="S46" s="646"/>
      <c r="T46" s="646"/>
      <c r="U46" s="646"/>
      <c r="V46" s="646"/>
      <c r="W46" s="646"/>
      <c r="X46" s="646"/>
      <c r="Y46" s="646"/>
      <c r="Z46" s="646"/>
      <c r="AA46" s="646"/>
      <c r="AB46" s="646"/>
      <c r="AC46" s="646"/>
      <c r="AD46" s="646"/>
      <c r="AE46" s="646"/>
      <c r="AF46" s="646"/>
      <c r="AG46" s="646"/>
      <c r="AH46" s="646"/>
      <c r="AI46" s="646"/>
      <c r="AJ46" s="646"/>
      <c r="AK46" s="646"/>
      <c r="AL46" s="646"/>
      <c r="AM46" s="646"/>
      <c r="AN46" s="646"/>
      <c r="AO46" s="646"/>
      <c r="AP46" s="646"/>
      <c r="AQ46" s="646"/>
      <c r="AR46" s="646"/>
      <c r="AS46" s="646"/>
      <c r="AT46" s="646"/>
      <c r="AU46" s="646"/>
      <c r="AV46" s="646"/>
      <c r="AW46" s="646"/>
      <c r="AX46" s="646"/>
      <c r="AY46" s="646"/>
      <c r="AZ46" s="646"/>
      <c r="BA46" s="646"/>
      <c r="BB46" s="646"/>
      <c r="BC46" s="646"/>
      <c r="BD46" s="646"/>
      <c r="BE46" s="646"/>
      <c r="BF46" s="646"/>
      <c r="BG46" s="646"/>
      <c r="BH46" s="646"/>
      <c r="BI46" s="646"/>
      <c r="BJ46" s="646"/>
      <c r="BK46" s="646"/>
      <c r="BL46" s="646"/>
      <c r="BM46" s="646"/>
      <c r="BN46" s="646"/>
      <c r="BO46" s="646"/>
      <c r="BP46" s="646"/>
      <c r="BQ46" s="24"/>
      <c r="BR46" s="24"/>
      <c r="BS46" s="24"/>
      <c r="BU46" s="174">
        <f>IF(OR(M47="",T47="",Z47="",AF47="",AM47="",AS47="",AY47=""),1,0)</f>
        <v>1</v>
      </c>
      <c r="BV46" s="644" t="str">
        <f>IF(BU46=1,"左の項目に入力漏れがあります。該当ない項目にはゼロを入力してください","")</f>
        <v>左の項目に入力漏れがあります。該当ない項目にはゼロを入力してください</v>
      </c>
    </row>
    <row r="47" spans="1:74" s="1" customFormat="1" ht="20.100000000000001" customHeight="1">
      <c r="A47" s="685"/>
      <c r="B47" s="685"/>
      <c r="C47" s="205"/>
      <c r="D47" s="205"/>
      <c r="E47" s="205"/>
      <c r="F47" s="605"/>
      <c r="G47" s="605"/>
      <c r="H47" s="605"/>
      <c r="I47" s="605"/>
      <c r="J47" s="605"/>
      <c r="K47" s="605"/>
      <c r="L47" s="605"/>
      <c r="M47" s="605"/>
      <c r="N47" s="605"/>
      <c r="O47" s="605"/>
      <c r="P47" s="605"/>
      <c r="Q47" s="605"/>
      <c r="R47" s="605"/>
      <c r="S47" s="605"/>
      <c r="T47" s="605"/>
      <c r="U47" s="605"/>
      <c r="V47" s="605"/>
      <c r="W47" s="605"/>
      <c r="X47" s="605"/>
      <c r="Y47" s="605"/>
      <c r="Z47" s="605"/>
      <c r="AA47" s="605"/>
      <c r="AB47" s="605"/>
      <c r="AC47" s="605"/>
      <c r="AD47" s="605"/>
      <c r="AE47" s="605"/>
      <c r="AF47" s="605"/>
      <c r="AG47" s="605"/>
      <c r="AH47" s="605"/>
      <c r="AI47" s="605"/>
      <c r="AJ47" s="605"/>
      <c r="AK47" s="605"/>
      <c r="AL47" s="605"/>
      <c r="AM47" s="605"/>
      <c r="AN47" s="605"/>
      <c r="AO47" s="605"/>
      <c r="AP47" s="605"/>
      <c r="AQ47" s="605"/>
      <c r="AR47" s="605"/>
      <c r="AS47" s="605"/>
      <c r="AT47" s="605"/>
      <c r="AU47" s="605"/>
      <c r="AV47" s="605"/>
      <c r="AW47" s="605"/>
      <c r="AX47" s="605"/>
      <c r="AY47" s="605"/>
      <c r="AZ47" s="605"/>
      <c r="BA47" s="605"/>
      <c r="BB47" s="605"/>
      <c r="BC47" s="605"/>
      <c r="BD47" s="605"/>
      <c r="BE47" s="689"/>
      <c r="BF47" s="689"/>
      <c r="BG47" s="689"/>
      <c r="BH47" s="689"/>
      <c r="BI47" s="689"/>
      <c r="BJ47" s="689"/>
      <c r="BK47" s="653"/>
      <c r="BL47" s="653"/>
      <c r="BM47" s="653"/>
      <c r="BN47" s="653"/>
      <c r="BO47" s="653"/>
      <c r="BP47" s="653"/>
      <c r="BQ47" s="24"/>
      <c r="BR47" s="24"/>
      <c r="BS47" s="24"/>
      <c r="BU47" s="174"/>
      <c r="BV47" s="645"/>
    </row>
    <row r="48" spans="1:74" s="1" customFormat="1" ht="20.100000000000001" customHeight="1">
      <c r="A48" s="685"/>
      <c r="B48" s="685"/>
      <c r="C48" s="205"/>
      <c r="D48" s="205"/>
      <c r="E48" s="205"/>
      <c r="F48" s="690"/>
      <c r="G48" s="690"/>
      <c r="H48" s="690"/>
      <c r="I48" s="690"/>
      <c r="J48" s="690"/>
      <c r="K48" s="690"/>
      <c r="L48" s="690"/>
      <c r="M48" s="606"/>
      <c r="N48" s="606"/>
      <c r="O48" s="606"/>
      <c r="P48" s="606"/>
      <c r="Q48" s="606"/>
      <c r="R48" s="606"/>
      <c r="S48" s="606"/>
      <c r="T48" s="606"/>
      <c r="U48" s="606"/>
      <c r="V48" s="606"/>
      <c r="W48" s="606"/>
      <c r="X48" s="606"/>
      <c r="Y48" s="606"/>
      <c r="Z48" s="606"/>
      <c r="AA48" s="606"/>
      <c r="AB48" s="606"/>
      <c r="AC48" s="606"/>
      <c r="AD48" s="606"/>
      <c r="AE48" s="606"/>
      <c r="AF48" s="606"/>
      <c r="AG48" s="606"/>
      <c r="AH48" s="606"/>
      <c r="AI48" s="606"/>
      <c r="AJ48" s="606"/>
      <c r="AK48" s="606"/>
      <c r="AL48" s="606"/>
      <c r="AM48" s="606"/>
      <c r="AN48" s="606"/>
      <c r="AO48" s="606"/>
      <c r="AP48" s="606"/>
      <c r="AQ48" s="606"/>
      <c r="AR48" s="606"/>
      <c r="AS48" s="606"/>
      <c r="AT48" s="606"/>
      <c r="AU48" s="606"/>
      <c r="AV48" s="606"/>
      <c r="AW48" s="606"/>
      <c r="AX48" s="606"/>
      <c r="AY48" s="606"/>
      <c r="AZ48" s="606"/>
      <c r="BA48" s="606"/>
      <c r="BB48" s="606"/>
      <c r="BC48" s="606"/>
      <c r="BD48" s="606"/>
      <c r="BE48" s="606"/>
      <c r="BF48" s="606"/>
      <c r="BG48" s="606"/>
      <c r="BH48" s="606"/>
      <c r="BI48" s="606"/>
      <c r="BJ48" s="606"/>
      <c r="BK48" s="606"/>
      <c r="BL48" s="606"/>
      <c r="BM48" s="606"/>
      <c r="BN48" s="606"/>
      <c r="BO48" s="606"/>
      <c r="BP48" s="606"/>
      <c r="BQ48" s="24"/>
      <c r="BR48" s="24"/>
      <c r="BS48" s="24"/>
      <c r="BU48" s="174">
        <f>IF(AND(OR('様式（１）'!BQ11=TRUE,'様式（１）'!BR11=TRUE),(ROUNDDOWN(('様式（１）'!L51+'様式（１）'!AH51)*'様式（１）'!P17,0)&lt;&gt;'様式（１－２ (記入例)）'!BK47)),1,0)</f>
        <v>0</v>
      </c>
      <c r="BV48" s="571" t="str">
        <f>IF(BU48=1,"左の総事業費の額が、様式第２号ー１の総事業費に進捗率を乗じた額と一致してません","")</f>
        <v/>
      </c>
    </row>
    <row r="49" spans="1:82" s="1" customFormat="1" ht="20.100000000000001" customHeight="1">
      <c r="A49" s="685"/>
      <c r="B49" s="685"/>
      <c r="C49" s="205"/>
      <c r="D49" s="205"/>
      <c r="E49" s="205"/>
      <c r="F49" s="605"/>
      <c r="G49" s="606"/>
      <c r="H49" s="606"/>
      <c r="I49" s="606"/>
      <c r="J49" s="606"/>
      <c r="K49" s="606"/>
      <c r="L49" s="606"/>
      <c r="M49" s="605"/>
      <c r="N49" s="606"/>
      <c r="O49" s="606"/>
      <c r="P49" s="606"/>
      <c r="Q49" s="606"/>
      <c r="R49" s="606"/>
      <c r="S49" s="606"/>
      <c r="T49" s="605"/>
      <c r="U49" s="606"/>
      <c r="V49" s="606"/>
      <c r="W49" s="606"/>
      <c r="X49" s="606"/>
      <c r="Y49" s="606"/>
      <c r="Z49" s="605"/>
      <c r="AA49" s="606"/>
      <c r="AB49" s="606"/>
      <c r="AC49" s="606"/>
      <c r="AD49" s="606"/>
      <c r="AE49" s="606"/>
      <c r="AF49" s="605"/>
      <c r="AG49" s="606"/>
      <c r="AH49" s="606"/>
      <c r="AI49" s="606"/>
      <c r="AJ49" s="606"/>
      <c r="AK49" s="606"/>
      <c r="AL49" s="606"/>
      <c r="AM49" s="605"/>
      <c r="AN49" s="606"/>
      <c r="AO49" s="606"/>
      <c r="AP49" s="606"/>
      <c r="AQ49" s="606"/>
      <c r="AR49" s="606"/>
      <c r="AS49" s="605"/>
      <c r="AT49" s="606"/>
      <c r="AU49" s="606"/>
      <c r="AV49" s="606"/>
      <c r="AW49" s="606"/>
      <c r="AX49" s="606"/>
      <c r="AY49" s="605"/>
      <c r="AZ49" s="606"/>
      <c r="BA49" s="606"/>
      <c r="BB49" s="606"/>
      <c r="BC49" s="606"/>
      <c r="BD49" s="606"/>
      <c r="BE49" s="605"/>
      <c r="BF49" s="606"/>
      <c r="BG49" s="606"/>
      <c r="BH49" s="606"/>
      <c r="BI49" s="606"/>
      <c r="BJ49" s="606"/>
      <c r="BK49" s="607"/>
      <c r="BL49" s="606"/>
      <c r="BM49" s="606"/>
      <c r="BN49" s="606"/>
      <c r="BO49" s="606"/>
      <c r="BP49" s="606"/>
      <c r="BQ49" s="24"/>
      <c r="BR49" s="24"/>
      <c r="BS49" s="24"/>
      <c r="BU49" s="174"/>
      <c r="BV49" s="571"/>
    </row>
    <row r="50" spans="1:82" s="1" customFormat="1" ht="15" customHeight="1">
      <c r="A50" s="205"/>
      <c r="B50" s="205"/>
      <c r="C50" s="205"/>
      <c r="D50" s="205"/>
      <c r="E50" s="205"/>
      <c r="F50" s="205"/>
      <c r="G50" s="205"/>
      <c r="H50" s="205"/>
      <c r="I50" s="205"/>
      <c r="J50" s="205"/>
      <c r="K50" s="205"/>
      <c r="L50" s="205"/>
      <c r="M50" s="205"/>
      <c r="N50" s="205"/>
      <c r="O50" s="205"/>
      <c r="P50" s="205"/>
      <c r="Q50" s="205"/>
      <c r="R50" s="205"/>
      <c r="S50" s="205"/>
      <c r="T50" s="205"/>
      <c r="U50" s="205"/>
      <c r="V50" s="205"/>
      <c r="W50" s="688"/>
      <c r="X50" s="688"/>
      <c r="Y50" s="688"/>
      <c r="Z50" s="688"/>
      <c r="AA50" s="688"/>
      <c r="AB50" s="688"/>
      <c r="AC50" s="688"/>
      <c r="AD50" s="688"/>
      <c r="AE50" s="688"/>
      <c r="AF50" s="688"/>
      <c r="AG50" s="688"/>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688"/>
      <c r="BG50" s="688"/>
      <c r="BH50" s="688"/>
      <c r="BI50" s="688"/>
      <c r="BJ50" s="688"/>
      <c r="BK50" s="688"/>
      <c r="BL50" s="688"/>
      <c r="BM50" s="688"/>
      <c r="BN50" s="688"/>
      <c r="BO50" s="688"/>
      <c r="BP50" s="688"/>
      <c r="BQ50" s="52"/>
      <c r="BR50" s="52"/>
      <c r="BS50" s="52"/>
      <c r="BT50" s="2"/>
      <c r="BU50" s="100">
        <f>IF(OR(O50="",AW50=""),1,0)</f>
        <v>1</v>
      </c>
      <c r="BV50" s="115" t="str">
        <f>IF(BU50=1,"左の項目に入力漏れがあります","")</f>
        <v>左の項目に入力漏れがあります</v>
      </c>
      <c r="BW50" s="2"/>
      <c r="BX50" s="2"/>
      <c r="BY50" s="2"/>
      <c r="BZ50" s="2"/>
      <c r="CA50" s="2"/>
      <c r="CB50" s="2"/>
      <c r="CC50" s="2"/>
      <c r="CD50" s="2"/>
    </row>
    <row r="51" spans="1:82" s="1" customFormat="1" ht="30.75" customHeight="1">
      <c r="A51" s="205"/>
      <c r="B51" s="205"/>
      <c r="C51" s="205"/>
      <c r="D51" s="205"/>
      <c r="E51" s="205"/>
      <c r="F51" s="205"/>
      <c r="G51" s="205"/>
      <c r="H51" s="205"/>
      <c r="I51" s="205"/>
      <c r="J51" s="205"/>
      <c r="K51" s="205"/>
      <c r="L51" s="205"/>
      <c r="M51" s="205"/>
      <c r="N51" s="205"/>
      <c r="O51" s="205"/>
      <c r="P51" s="205"/>
      <c r="Q51" s="205"/>
      <c r="R51" s="205"/>
      <c r="S51" s="205"/>
      <c r="T51" s="205"/>
      <c r="U51" s="205"/>
      <c r="V51" s="205"/>
      <c r="W51" s="688"/>
      <c r="X51" s="688"/>
      <c r="Y51" s="688"/>
      <c r="Z51" s="688"/>
      <c r="AA51" s="688"/>
      <c r="AB51" s="688"/>
      <c r="AC51" s="688"/>
      <c r="AD51" s="688"/>
      <c r="AE51" s="688"/>
      <c r="AF51" s="688"/>
      <c r="AG51" s="688"/>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688"/>
      <c r="BG51" s="688"/>
      <c r="BH51" s="688"/>
      <c r="BI51" s="688"/>
      <c r="BJ51" s="688"/>
      <c r="BK51" s="688"/>
      <c r="BL51" s="688"/>
      <c r="BM51" s="688"/>
      <c r="BN51" s="688"/>
      <c r="BO51" s="688"/>
      <c r="BP51" s="688"/>
      <c r="BQ51" s="52"/>
      <c r="BR51" s="52"/>
      <c r="BS51" s="52"/>
      <c r="BT51" s="2"/>
      <c r="BU51" s="100">
        <f>IF(OR(AND(O50="補正",W50=""),AND(AW50="補正",BF50="")),1,0)</f>
        <v>0</v>
      </c>
      <c r="BV51" s="115" t="str">
        <f>IF(BU51=1,"補正の月数を入力してください","")</f>
        <v/>
      </c>
      <c r="BW51" s="2"/>
      <c r="BX51" s="2"/>
      <c r="BY51" s="2"/>
      <c r="BZ51" s="2"/>
      <c r="CA51" s="2"/>
      <c r="CB51" s="2"/>
      <c r="CC51" s="2"/>
      <c r="CD51" s="2"/>
    </row>
  </sheetData>
  <mergeCells count="222">
    <mergeCell ref="AW50:BE51"/>
    <mergeCell ref="BF50:BP51"/>
    <mergeCell ref="AF49:AL49"/>
    <mergeCell ref="AM49:AR49"/>
    <mergeCell ref="AS49:AX49"/>
    <mergeCell ref="AY49:BD49"/>
    <mergeCell ref="BE49:BJ49"/>
    <mergeCell ref="BK49:BP49"/>
    <mergeCell ref="C49:E49"/>
    <mergeCell ref="F49:L49"/>
    <mergeCell ref="M49:S49"/>
    <mergeCell ref="T49:Y49"/>
    <mergeCell ref="Z49:AE49"/>
    <mergeCell ref="A50:N51"/>
    <mergeCell ref="O50:V51"/>
    <mergeCell ref="W50:AG51"/>
    <mergeCell ref="AH50:AV51"/>
    <mergeCell ref="Z48:AE48"/>
    <mergeCell ref="AF48:AL48"/>
    <mergeCell ref="AM48:AR48"/>
    <mergeCell ref="AS48:AX48"/>
    <mergeCell ref="AY48:BD48"/>
    <mergeCell ref="BE48:BJ48"/>
    <mergeCell ref="BK48:BP48"/>
    <mergeCell ref="BU48:BU49"/>
    <mergeCell ref="BV48:BV49"/>
    <mergeCell ref="BU46:BU47"/>
    <mergeCell ref="BV46:BV47"/>
    <mergeCell ref="F47:L47"/>
    <mergeCell ref="M47:S47"/>
    <mergeCell ref="T47:Y47"/>
    <mergeCell ref="Z47:AE47"/>
    <mergeCell ref="AF47:AL47"/>
    <mergeCell ref="AM47:AR47"/>
    <mergeCell ref="AS47:AX47"/>
    <mergeCell ref="AY47:BD47"/>
    <mergeCell ref="AF46:AL46"/>
    <mergeCell ref="AM46:AR46"/>
    <mergeCell ref="AS46:AX46"/>
    <mergeCell ref="AY46:BD46"/>
    <mergeCell ref="BE46:BJ46"/>
    <mergeCell ref="BK46:BP46"/>
    <mergeCell ref="BE47:BJ47"/>
    <mergeCell ref="BK47:BP47"/>
    <mergeCell ref="A32:BS32"/>
    <mergeCell ref="A33:BS42"/>
    <mergeCell ref="A44:B49"/>
    <mergeCell ref="C44:E45"/>
    <mergeCell ref="F44:L45"/>
    <mergeCell ref="M44:S45"/>
    <mergeCell ref="T44:BJ44"/>
    <mergeCell ref="BK44:BP45"/>
    <mergeCell ref="T45:Y45"/>
    <mergeCell ref="Z45:AE45"/>
    <mergeCell ref="AF45:AL45"/>
    <mergeCell ref="AM45:AR45"/>
    <mergeCell ref="AS45:AX45"/>
    <mergeCell ref="AY45:BD45"/>
    <mergeCell ref="BE45:BJ45"/>
    <mergeCell ref="C46:E47"/>
    <mergeCell ref="F46:L46"/>
    <mergeCell ref="M46:S46"/>
    <mergeCell ref="T46:Y46"/>
    <mergeCell ref="Z46:AE46"/>
    <mergeCell ref="C48:E48"/>
    <mergeCell ref="F48:L48"/>
    <mergeCell ref="M48:S48"/>
    <mergeCell ref="T48:Y48"/>
    <mergeCell ref="AY29:BD29"/>
    <mergeCell ref="C30:T30"/>
    <mergeCell ref="U30:Y30"/>
    <mergeCell ref="Z30:AA30"/>
    <mergeCell ref="AN30:AP30"/>
    <mergeCell ref="C28:T28"/>
    <mergeCell ref="U28:Y28"/>
    <mergeCell ref="Z28:AA28"/>
    <mergeCell ref="AN28:AP28"/>
    <mergeCell ref="E29:H29"/>
    <mergeCell ref="I29:T29"/>
    <mergeCell ref="U29:Y29"/>
    <mergeCell ref="Z29:AA29"/>
    <mergeCell ref="C27:T27"/>
    <mergeCell ref="U27:Y27"/>
    <mergeCell ref="Z27:AA27"/>
    <mergeCell ref="C23:K23"/>
    <mergeCell ref="L23:T23"/>
    <mergeCell ref="U23:Y23"/>
    <mergeCell ref="Z23:AA23"/>
    <mergeCell ref="C25:T25"/>
    <mergeCell ref="AQ29:AT29"/>
    <mergeCell ref="Z21:AA21"/>
    <mergeCell ref="C22:K22"/>
    <mergeCell ref="L22:T22"/>
    <mergeCell ref="U22:Y22"/>
    <mergeCell ref="Z22:AA22"/>
    <mergeCell ref="U25:Y25"/>
    <mergeCell ref="Z25:AA25"/>
    <mergeCell ref="C26:T26"/>
    <mergeCell ref="U26:Y26"/>
    <mergeCell ref="Z26:AA26"/>
    <mergeCell ref="BV18:BV19"/>
    <mergeCell ref="C19:K19"/>
    <mergeCell ref="U19:Y19"/>
    <mergeCell ref="Z19:AA19"/>
    <mergeCell ref="AQ19:AT19"/>
    <mergeCell ref="AY19:BD19"/>
    <mergeCell ref="C17:K17"/>
    <mergeCell ref="L17:T17"/>
    <mergeCell ref="U17:Y17"/>
    <mergeCell ref="Z17:AA17"/>
    <mergeCell ref="C18:K18"/>
    <mergeCell ref="L18:T19"/>
    <mergeCell ref="U18:Y18"/>
    <mergeCell ref="Z18:AA18"/>
    <mergeCell ref="AQ18:AT18"/>
    <mergeCell ref="AY18:BD18"/>
    <mergeCell ref="BU18:BU19"/>
    <mergeCell ref="BU15:BU16"/>
    <mergeCell ref="BV15:BV16"/>
    <mergeCell ref="C16:K16"/>
    <mergeCell ref="U16:Y16"/>
    <mergeCell ref="Z16:AA16"/>
    <mergeCell ref="AQ16:AT16"/>
    <mergeCell ref="AY16:BD16"/>
    <mergeCell ref="C15:K15"/>
    <mergeCell ref="L15:T16"/>
    <mergeCell ref="U15:Y15"/>
    <mergeCell ref="Z15:AA15"/>
    <mergeCell ref="AQ15:AT15"/>
    <mergeCell ref="AY15:BD15"/>
    <mergeCell ref="AB15:AO15"/>
    <mergeCell ref="AB16:AO16"/>
    <mergeCell ref="A14:B30"/>
    <mergeCell ref="C14:K14"/>
    <mergeCell ref="L14:T14"/>
    <mergeCell ref="U14:AA14"/>
    <mergeCell ref="AB14:BS14"/>
    <mergeCell ref="C9:F12"/>
    <mergeCell ref="BI5:BS12"/>
    <mergeCell ref="C6:F8"/>
    <mergeCell ref="C20:K20"/>
    <mergeCell ref="L20:T20"/>
    <mergeCell ref="U20:Y20"/>
    <mergeCell ref="Z20:AA20"/>
    <mergeCell ref="AQ20:AT20"/>
    <mergeCell ref="AY20:BD20"/>
    <mergeCell ref="AD23:BR26"/>
    <mergeCell ref="C24:K24"/>
    <mergeCell ref="L24:T24"/>
    <mergeCell ref="U24:Y24"/>
    <mergeCell ref="Z24:AA24"/>
    <mergeCell ref="BC6:BH6"/>
    <mergeCell ref="AT6:AV6"/>
    <mergeCell ref="C21:K21"/>
    <mergeCell ref="L21:T21"/>
    <mergeCell ref="U21:Y21"/>
    <mergeCell ref="Y9:AA9"/>
    <mergeCell ref="AB9:AG9"/>
    <mergeCell ref="AK9:BB9"/>
    <mergeCell ref="BC9:BH9"/>
    <mergeCell ref="AB10:AG10"/>
    <mergeCell ref="AB8:AG8"/>
    <mergeCell ref="AK8:BB8"/>
    <mergeCell ref="BC8:BH8"/>
    <mergeCell ref="G9:I9"/>
    <mergeCell ref="J9:L9"/>
    <mergeCell ref="M9:O9"/>
    <mergeCell ref="P9:R9"/>
    <mergeCell ref="S9:U9"/>
    <mergeCell ref="V9:X9"/>
    <mergeCell ref="G10:AA12"/>
    <mergeCell ref="AB11:AG11"/>
    <mergeCell ref="AH11:BH12"/>
    <mergeCell ref="AB12:AG12"/>
    <mergeCell ref="BC5:BH5"/>
    <mergeCell ref="G6:I6"/>
    <mergeCell ref="J6:L6"/>
    <mergeCell ref="M6:O6"/>
    <mergeCell ref="P6:R6"/>
    <mergeCell ref="S6:U6"/>
    <mergeCell ref="V6:X6"/>
    <mergeCell ref="Y5:AA5"/>
    <mergeCell ref="AB5:AG5"/>
    <mergeCell ref="AH5:AJ9"/>
    <mergeCell ref="AK5:AS5"/>
    <mergeCell ref="AT5:AV5"/>
    <mergeCell ref="AW5:AY5"/>
    <mergeCell ref="Y6:AA6"/>
    <mergeCell ref="AB6:AG6"/>
    <mergeCell ref="AK6:AS6"/>
    <mergeCell ref="AB7:AG7"/>
    <mergeCell ref="AK7:AS7"/>
    <mergeCell ref="AT7:AV7"/>
    <mergeCell ref="AW7:AY7"/>
    <mergeCell ref="AZ7:BB7"/>
    <mergeCell ref="BC7:BH7"/>
    <mergeCell ref="AW6:AY6"/>
    <mergeCell ref="AZ6:BB6"/>
    <mergeCell ref="V1:BS1"/>
    <mergeCell ref="BD2:BS3"/>
    <mergeCell ref="A3:G3"/>
    <mergeCell ref="H3:V3"/>
    <mergeCell ref="W3:AC3"/>
    <mergeCell ref="AD3:AW3"/>
    <mergeCell ref="BU3:BU4"/>
    <mergeCell ref="BV3:BV4"/>
    <mergeCell ref="A5:B12"/>
    <mergeCell ref="C5:F5"/>
    <mergeCell ref="G5:I5"/>
    <mergeCell ref="J5:L5"/>
    <mergeCell ref="M5:O5"/>
    <mergeCell ref="P5:R5"/>
    <mergeCell ref="S5:U5"/>
    <mergeCell ref="V5:X5"/>
    <mergeCell ref="G7:I7"/>
    <mergeCell ref="J7:L7"/>
    <mergeCell ref="M7:O7"/>
    <mergeCell ref="P7:R7"/>
    <mergeCell ref="S7:U7"/>
    <mergeCell ref="V7:X7"/>
    <mergeCell ref="Y7:AA7"/>
    <mergeCell ref="AZ5:BB5"/>
  </mergeCells>
  <phoneticPr fontId="1"/>
  <conditionalFormatting sqref="V1">
    <cfRule type="containsText" dxfId="3" priority="1" operator="containsText" text="エラー">
      <formula>NOT(ISERROR(SEARCH("エラー",V1)))</formula>
    </cfRule>
  </conditionalFormatting>
  <conditionalFormatting sqref="W50:AG51">
    <cfRule type="expression" dxfId="2" priority="3">
      <formula>$O$50="当初"</formula>
    </cfRule>
  </conditionalFormatting>
  <conditionalFormatting sqref="AH5:BH12">
    <cfRule type="expression" dxfId="1" priority="4">
      <formula>$BT$7=0</formula>
    </cfRule>
  </conditionalFormatting>
  <conditionalFormatting sqref="BF50:BP51">
    <cfRule type="expression" dxfId="0" priority="2">
      <formula>$AW$50="当初"</formula>
    </cfRule>
  </conditionalFormatting>
  <dataValidations xWindow="783" yWindow="739" count="4">
    <dataValidation allowBlank="1" showInputMessage="1" showErrorMessage="1" prompt="最低基準は、定員の数値から自動計算しています。_x000a_各自治体の条例により、上記と異なる最低基準がある場合、（　）の定員数は手打ちでゼロにして、補足等で記載をお願いします。_x000a__x000a_例）乳児室・ほふく室とも3.3㎡としている場合、1.65㎡の（　）の人数を手打ちでゼロに変更し、乳児室・ほふく室とも3.3㎡としている旨を補足等の欄に記載。" sqref="AD23:BR26 AB14:BS14" xr:uid="{6BB79940-3688-4F0A-AEAD-611AE8789535}"/>
    <dataValidation type="decimal" operator="greaterThanOrEqual" allowBlank="1" showInputMessage="1" showErrorMessage="1" error="数値のみ入力してください" sqref="U15:Y16 U18:Y19 U21:Y29" xr:uid="{6E14002D-3144-4AE7-9940-182300AB7D5A}">
      <formula1>0</formula1>
    </dataValidation>
    <dataValidation type="whole" operator="greaterThanOrEqual" allowBlank="1" showInputMessage="1" showErrorMessage="1" error="整数のみ入力してください" sqref="J6:AA7 J9:AA9 AB10:AG12 AT6:BB7" xr:uid="{4EF0B6EF-959B-4CC9-809D-7482206E6F15}">
      <formula1>0</formula1>
    </dataValidation>
    <dataValidation type="whole" allowBlank="1" showInputMessage="1" showErrorMessage="1" error="整数のみ入力してください" prompt="補正の場合、何月補正か月数のみ整数で入力してください" sqref="W50:AG51 BF50:BP51" xr:uid="{B3C2F376-259F-4910-9905-238AF60BB8AF}">
      <formula1>1</formula1>
      <formula2>12</formula2>
    </dataValidation>
  </dataValidations>
  <printOptions horizontalCentered="1" verticalCentered="1"/>
  <pageMargins left="0.59055118110236227" right="0.39370078740157483" top="0.39370078740157483" bottom="0.19685039370078741" header="0.51181102362204722" footer="0.51181102362204722"/>
  <pageSetup paperSize="9" scale="78" orientation="portrait" r:id="rId1"/>
  <headerFooter alignWithMargins="0"/>
  <legacyDrawing r:id="rId2"/>
  <extLst>
    <ext xmlns:x14="http://schemas.microsoft.com/office/spreadsheetml/2009/9/main" uri="{CCE6A557-97BC-4b89-ADB6-D9C93CAAB3DF}">
      <x14:dataValidations xmlns:xm="http://schemas.microsoft.com/office/excel/2006/main" xWindow="783" yWindow="739" count="2">
        <x14:dataValidation type="list" allowBlank="1" showInputMessage="1" showErrorMessage="1" xr:uid="{47E5F174-C4BE-457F-A09E-D9BA19D31E42}">
          <x14:formula1>
            <xm:f>選択リスト!$T$2:$T$3</xm:f>
          </x14:formula1>
          <xm:sqref>O50:V51 AW50:BE51</xm:sqref>
        </x14:dataValidation>
        <x14:dataValidation type="list" allowBlank="1" showInputMessage="1" showErrorMessage="1" xr:uid="{E2B3BD75-FEA9-4662-AF6E-0AD687C58171}">
          <x14:formula1>
            <xm:f>選択リスト!$S$2:$S$3</xm:f>
          </x14:formula1>
          <xm:sqref>L17:T17 L20:T23 AN28:AP28 AN30:AP30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47"/>
  <sheetViews>
    <sheetView topLeftCell="B1" workbookViewId="0">
      <selection activeCell="K14" sqref="K14"/>
    </sheetView>
  </sheetViews>
  <sheetFormatPr defaultRowHeight="18"/>
  <cols>
    <col min="1" max="1" width="41" bestFit="1" customWidth="1"/>
    <col min="6" max="6" width="16.5" bestFit="1" customWidth="1"/>
    <col min="7" max="7" width="15" bestFit="1" customWidth="1"/>
    <col min="10" max="10" width="14.3984375" customWidth="1"/>
    <col min="13" max="13" width="31.69921875" customWidth="1"/>
    <col min="18" max="20" width="12.3984375" customWidth="1"/>
  </cols>
  <sheetData>
    <row r="1" spans="1:28" ht="22.8">
      <c r="A1" s="55" t="s">
        <v>141</v>
      </c>
      <c r="B1" s="61"/>
      <c r="C1" s="99"/>
      <c r="D1" s="62"/>
      <c r="E1" s="61" t="s">
        <v>166</v>
      </c>
      <c r="F1" s="61" t="s">
        <v>170</v>
      </c>
      <c r="G1" s="55" t="s">
        <v>146</v>
      </c>
      <c r="H1" s="55" t="s">
        <v>143</v>
      </c>
      <c r="I1" s="61" t="s">
        <v>147</v>
      </c>
      <c r="J1" s="55" t="s">
        <v>148</v>
      </c>
      <c r="K1" s="62"/>
      <c r="L1" s="62"/>
      <c r="M1" s="72" t="s">
        <v>197</v>
      </c>
      <c r="O1" t="s">
        <v>228</v>
      </c>
      <c r="P1">
        <v>1</v>
      </c>
      <c r="R1" s="61" t="s">
        <v>281</v>
      </c>
      <c r="S1" s="118" t="s">
        <v>286</v>
      </c>
      <c r="T1" s="119" t="s">
        <v>291</v>
      </c>
      <c r="U1" s="148" t="s">
        <v>345</v>
      </c>
      <c r="W1" s="152" t="s">
        <v>363</v>
      </c>
      <c r="X1" s="54"/>
      <c r="Y1" s="54"/>
      <c r="Z1" s="54"/>
      <c r="AA1" s="153" t="s">
        <v>364</v>
      </c>
      <c r="AB1" s="54"/>
    </row>
    <row r="2" spans="1:28">
      <c r="A2" s="56" t="s">
        <v>142</v>
      </c>
      <c r="B2" s="53" t="s">
        <v>160</v>
      </c>
      <c r="C2" s="98"/>
      <c r="D2" s="64" t="s">
        <v>161</v>
      </c>
      <c r="E2" s="53" t="s">
        <v>163</v>
      </c>
      <c r="F2" s="53" t="s">
        <v>167</v>
      </c>
      <c r="G2" s="57" t="s">
        <v>149</v>
      </c>
      <c r="H2" s="56" t="s">
        <v>144</v>
      </c>
      <c r="I2" s="63">
        <f>1/2</f>
        <v>0.5</v>
      </c>
      <c r="J2" s="56" t="s">
        <v>145</v>
      </c>
      <c r="K2" s="64" t="s">
        <v>174</v>
      </c>
      <c r="L2" s="64" t="s">
        <v>176</v>
      </c>
      <c r="M2" s="53" t="s">
        <v>340</v>
      </c>
      <c r="O2" t="s">
        <v>229</v>
      </c>
      <c r="P2">
        <v>2</v>
      </c>
      <c r="R2" s="53" t="s">
        <v>68</v>
      </c>
      <c r="S2" s="53" t="s">
        <v>287</v>
      </c>
      <c r="T2" s="53" t="s">
        <v>140</v>
      </c>
      <c r="U2" s="149" t="s">
        <v>346</v>
      </c>
      <c r="W2" s="154" t="s">
        <v>354</v>
      </c>
      <c r="X2" s="54"/>
      <c r="Y2" s="54"/>
      <c r="Z2" s="54"/>
      <c r="AA2" s="155" t="s">
        <v>365</v>
      </c>
      <c r="AB2" s="54"/>
    </row>
    <row r="3" spans="1:28">
      <c r="A3" s="57" t="s">
        <v>206</v>
      </c>
      <c r="B3" s="53" t="s">
        <v>173</v>
      </c>
      <c r="C3" s="98"/>
      <c r="D3" s="64" t="s">
        <v>162</v>
      </c>
      <c r="E3" s="53" t="s">
        <v>164</v>
      </c>
      <c r="F3" s="53" t="s">
        <v>168</v>
      </c>
      <c r="G3" s="57" t="s">
        <v>150</v>
      </c>
      <c r="H3" s="57" t="s">
        <v>154</v>
      </c>
      <c r="I3" s="63">
        <f>2/3</f>
        <v>0.66666666666666663</v>
      </c>
      <c r="J3" s="58" t="s">
        <v>151</v>
      </c>
      <c r="K3" s="64" t="s">
        <v>162</v>
      </c>
      <c r="L3" s="64" t="s">
        <v>177</v>
      </c>
      <c r="M3" s="53"/>
      <c r="O3" t="s">
        <v>230</v>
      </c>
      <c r="P3">
        <v>3</v>
      </c>
      <c r="R3" s="53" t="s">
        <v>69</v>
      </c>
      <c r="S3" s="53" t="s">
        <v>288</v>
      </c>
      <c r="T3" s="53" t="s">
        <v>292</v>
      </c>
      <c r="U3" s="149" t="s">
        <v>347</v>
      </c>
      <c r="W3" s="154" t="s">
        <v>355</v>
      </c>
      <c r="X3" s="54"/>
      <c r="Y3" s="54"/>
      <c r="Z3" s="54"/>
      <c r="AA3" s="155" t="s">
        <v>366</v>
      </c>
      <c r="AB3" s="54"/>
    </row>
    <row r="4" spans="1:28">
      <c r="A4" s="57" t="s">
        <v>207</v>
      </c>
      <c r="E4" s="53" t="s">
        <v>165</v>
      </c>
      <c r="F4" s="53" t="s">
        <v>169</v>
      </c>
      <c r="G4" s="57" t="s">
        <v>152</v>
      </c>
      <c r="H4" s="57"/>
      <c r="I4" s="63">
        <f>3/4</f>
        <v>0.75</v>
      </c>
      <c r="K4" s="54"/>
      <c r="L4" s="54" t="s">
        <v>178</v>
      </c>
      <c r="M4" s="53"/>
      <c r="O4" t="s">
        <v>231</v>
      </c>
      <c r="P4">
        <v>4</v>
      </c>
      <c r="R4" s="53" t="s">
        <v>70</v>
      </c>
      <c r="U4" s="149" t="s">
        <v>348</v>
      </c>
      <c r="W4" s="154" t="s">
        <v>356</v>
      </c>
      <c r="X4" s="54"/>
      <c r="Y4" s="54"/>
      <c r="Z4" s="54"/>
      <c r="AA4" s="155" t="s">
        <v>367</v>
      </c>
      <c r="AB4" s="54"/>
    </row>
    <row r="5" spans="1:28">
      <c r="A5" s="57" t="s">
        <v>208</v>
      </c>
      <c r="F5" s="53" t="s">
        <v>294</v>
      </c>
      <c r="G5" s="57" t="s">
        <v>153</v>
      </c>
      <c r="H5" s="57"/>
      <c r="I5" s="63">
        <f>5.5/10</f>
        <v>0.55000000000000004</v>
      </c>
      <c r="K5" s="54"/>
      <c r="L5" s="54"/>
      <c r="M5" s="53"/>
      <c r="O5" t="s">
        <v>232</v>
      </c>
      <c r="P5">
        <v>5</v>
      </c>
      <c r="R5" s="53" t="s">
        <v>280</v>
      </c>
      <c r="U5" s="147"/>
      <c r="W5" s="154" t="s">
        <v>368</v>
      </c>
      <c r="X5" s="54"/>
      <c r="Y5" s="54"/>
      <c r="Z5" s="54"/>
      <c r="AA5" s="155" t="s">
        <v>369</v>
      </c>
      <c r="AB5" s="54"/>
    </row>
    <row r="6" spans="1:28">
      <c r="A6" s="57" t="s">
        <v>209</v>
      </c>
      <c r="G6" s="59" t="s">
        <v>227</v>
      </c>
      <c r="H6" s="57"/>
      <c r="I6" s="54"/>
      <c r="J6" s="54"/>
      <c r="K6" s="54"/>
      <c r="L6" s="54"/>
      <c r="M6" s="53"/>
      <c r="O6" t="s">
        <v>233</v>
      </c>
      <c r="P6">
        <v>6</v>
      </c>
      <c r="W6" s="154" t="s">
        <v>357</v>
      </c>
      <c r="X6" s="54"/>
      <c r="Y6" s="54"/>
      <c r="Z6" s="54"/>
      <c r="AA6" s="155" t="s">
        <v>370</v>
      </c>
      <c r="AB6" s="54"/>
    </row>
    <row r="7" spans="1:28">
      <c r="A7" s="57" t="s">
        <v>210</v>
      </c>
      <c r="G7" s="59" t="s">
        <v>155</v>
      </c>
      <c r="H7" s="57"/>
      <c r="I7" s="54"/>
      <c r="J7" s="54"/>
      <c r="K7" s="54"/>
      <c r="L7" s="54"/>
      <c r="M7" s="53"/>
      <c r="O7" t="s">
        <v>234</v>
      </c>
      <c r="P7">
        <v>7</v>
      </c>
      <c r="W7" s="154" t="s">
        <v>358</v>
      </c>
      <c r="X7" s="54"/>
      <c r="Y7" s="54"/>
      <c r="Z7" s="54"/>
      <c r="AA7" s="155" t="s">
        <v>371</v>
      </c>
      <c r="AB7" s="54"/>
    </row>
    <row r="8" spans="1:28">
      <c r="A8" s="57" t="s">
        <v>211</v>
      </c>
      <c r="G8" s="57" t="s">
        <v>156</v>
      </c>
      <c r="H8" s="57"/>
      <c r="I8" s="54"/>
      <c r="J8" s="54"/>
      <c r="K8" s="54"/>
      <c r="L8" s="54"/>
      <c r="M8" s="53"/>
      <c r="O8" t="s">
        <v>235</v>
      </c>
      <c r="P8">
        <v>8</v>
      </c>
      <c r="W8" s="154" t="s">
        <v>359</v>
      </c>
      <c r="X8" s="54"/>
      <c r="Y8" s="54"/>
      <c r="Z8" s="54"/>
      <c r="AA8" s="155" t="s">
        <v>372</v>
      </c>
      <c r="AB8" s="54"/>
    </row>
    <row r="9" spans="1:28">
      <c r="G9" s="57" t="s">
        <v>157</v>
      </c>
      <c r="H9" s="57"/>
      <c r="I9" s="54"/>
      <c r="J9" s="54"/>
      <c r="K9" s="54"/>
      <c r="L9" s="54"/>
      <c r="M9" s="53"/>
      <c r="O9" t="s">
        <v>236</v>
      </c>
      <c r="P9">
        <v>9</v>
      </c>
      <c r="W9" s="154" t="s">
        <v>373</v>
      </c>
      <c r="X9" s="54"/>
      <c r="Y9" s="54"/>
      <c r="Z9" s="54"/>
      <c r="AA9" s="155" t="s">
        <v>374</v>
      </c>
      <c r="AB9" s="54"/>
    </row>
    <row r="10" spans="1:28">
      <c r="G10" s="60" t="s">
        <v>158</v>
      </c>
      <c r="H10" s="57"/>
      <c r="I10" s="54"/>
      <c r="J10" s="54"/>
      <c r="K10" s="54"/>
      <c r="L10" s="54"/>
      <c r="M10" s="53"/>
      <c r="O10" t="s">
        <v>237</v>
      </c>
      <c r="P10">
        <v>10</v>
      </c>
      <c r="W10" s="154" t="s">
        <v>375</v>
      </c>
      <c r="X10" s="54"/>
      <c r="Y10" s="54"/>
      <c r="Z10" s="54"/>
      <c r="AA10" s="155" t="s">
        <v>376</v>
      </c>
      <c r="AB10" s="54"/>
    </row>
    <row r="11" spans="1:28">
      <c r="G11" s="58" t="s">
        <v>159</v>
      </c>
      <c r="H11" s="57"/>
      <c r="I11" s="54"/>
      <c r="J11" s="54"/>
      <c r="K11" s="54"/>
      <c r="L11" s="54"/>
      <c r="M11" s="53"/>
      <c r="O11" t="s">
        <v>238</v>
      </c>
      <c r="P11">
        <v>11</v>
      </c>
      <c r="W11" s="154" t="s">
        <v>360</v>
      </c>
      <c r="X11" s="54"/>
      <c r="Y11" s="54"/>
      <c r="Z11" s="54"/>
      <c r="AA11" s="155" t="s">
        <v>377</v>
      </c>
      <c r="AB11" s="54"/>
    </row>
    <row r="12" spans="1:28">
      <c r="H12" s="58"/>
      <c r="I12" s="54"/>
      <c r="J12" s="54"/>
      <c r="K12" s="54"/>
      <c r="L12" s="54"/>
      <c r="M12" s="53"/>
      <c r="O12" t="s">
        <v>239</v>
      </c>
      <c r="P12">
        <v>12</v>
      </c>
      <c r="W12" s="154" t="s">
        <v>361</v>
      </c>
      <c r="X12" s="54"/>
      <c r="Y12" s="54"/>
      <c r="Z12" s="54"/>
      <c r="AA12" s="155" t="s">
        <v>378</v>
      </c>
      <c r="AB12" s="54"/>
    </row>
    <row r="13" spans="1:28">
      <c r="O13" t="s">
        <v>240</v>
      </c>
      <c r="P13">
        <v>13</v>
      </c>
      <c r="W13" s="154" t="s">
        <v>362</v>
      </c>
      <c r="X13" s="54"/>
      <c r="Y13" s="54"/>
      <c r="Z13" s="54"/>
      <c r="AA13" s="155" t="s">
        <v>379</v>
      </c>
      <c r="AB13" s="54"/>
    </row>
    <row r="14" spans="1:28">
      <c r="O14" t="s">
        <v>241</v>
      </c>
      <c r="P14">
        <v>14</v>
      </c>
      <c r="W14" s="54"/>
      <c r="X14" s="54"/>
      <c r="Y14" s="54"/>
      <c r="Z14" s="54"/>
      <c r="AA14" s="155" t="s">
        <v>380</v>
      </c>
      <c r="AB14" s="54"/>
    </row>
    <row r="15" spans="1:28">
      <c r="O15" t="s">
        <v>242</v>
      </c>
      <c r="P15">
        <v>15</v>
      </c>
    </row>
    <row r="16" spans="1:28">
      <c r="O16" t="s">
        <v>243</v>
      </c>
      <c r="P16">
        <v>16</v>
      </c>
    </row>
    <row r="17" spans="15:16">
      <c r="O17" t="s">
        <v>244</v>
      </c>
      <c r="P17">
        <v>17</v>
      </c>
    </row>
    <row r="18" spans="15:16">
      <c r="O18" t="s">
        <v>245</v>
      </c>
      <c r="P18">
        <v>18</v>
      </c>
    </row>
    <row r="19" spans="15:16">
      <c r="O19" t="s">
        <v>246</v>
      </c>
      <c r="P19">
        <v>19</v>
      </c>
    </row>
    <row r="20" spans="15:16">
      <c r="O20" t="s">
        <v>247</v>
      </c>
      <c r="P20">
        <v>20</v>
      </c>
    </row>
    <row r="21" spans="15:16">
      <c r="O21" t="s">
        <v>248</v>
      </c>
      <c r="P21">
        <v>21</v>
      </c>
    </row>
    <row r="22" spans="15:16">
      <c r="O22" t="s">
        <v>249</v>
      </c>
      <c r="P22">
        <v>22</v>
      </c>
    </row>
    <row r="23" spans="15:16">
      <c r="O23" t="s">
        <v>250</v>
      </c>
      <c r="P23">
        <v>23</v>
      </c>
    </row>
    <row r="24" spans="15:16">
      <c r="O24" t="s">
        <v>251</v>
      </c>
      <c r="P24">
        <v>24</v>
      </c>
    </row>
    <row r="25" spans="15:16">
      <c r="O25" t="s">
        <v>252</v>
      </c>
      <c r="P25">
        <v>25</v>
      </c>
    </row>
    <row r="26" spans="15:16">
      <c r="O26" t="s">
        <v>253</v>
      </c>
      <c r="P26">
        <v>26</v>
      </c>
    </row>
    <row r="27" spans="15:16">
      <c r="O27" t="s">
        <v>254</v>
      </c>
      <c r="P27">
        <v>27</v>
      </c>
    </row>
    <row r="28" spans="15:16">
      <c r="O28" t="s">
        <v>255</v>
      </c>
      <c r="P28">
        <v>28</v>
      </c>
    </row>
    <row r="29" spans="15:16">
      <c r="O29" t="s">
        <v>256</v>
      </c>
      <c r="P29">
        <v>29</v>
      </c>
    </row>
    <row r="30" spans="15:16">
      <c r="O30" t="s">
        <v>257</v>
      </c>
      <c r="P30">
        <v>30</v>
      </c>
    </row>
    <row r="31" spans="15:16">
      <c r="O31" t="s">
        <v>258</v>
      </c>
      <c r="P31">
        <v>31</v>
      </c>
    </row>
    <row r="32" spans="15:16">
      <c r="O32" t="s">
        <v>259</v>
      </c>
      <c r="P32">
        <v>32</v>
      </c>
    </row>
    <row r="33" spans="15:16">
      <c r="O33" t="s">
        <v>260</v>
      </c>
      <c r="P33">
        <v>33</v>
      </c>
    </row>
    <row r="34" spans="15:16">
      <c r="O34" t="s">
        <v>261</v>
      </c>
      <c r="P34">
        <v>34</v>
      </c>
    </row>
    <row r="35" spans="15:16">
      <c r="O35" t="s">
        <v>262</v>
      </c>
      <c r="P35">
        <v>35</v>
      </c>
    </row>
    <row r="36" spans="15:16">
      <c r="O36" t="s">
        <v>263</v>
      </c>
      <c r="P36">
        <v>36</v>
      </c>
    </row>
    <row r="37" spans="15:16">
      <c r="O37" t="s">
        <v>264</v>
      </c>
      <c r="P37">
        <v>37</v>
      </c>
    </row>
    <row r="38" spans="15:16">
      <c r="O38" t="s">
        <v>265</v>
      </c>
      <c r="P38">
        <v>38</v>
      </c>
    </row>
    <row r="39" spans="15:16">
      <c r="O39" t="s">
        <v>266</v>
      </c>
      <c r="P39">
        <v>39</v>
      </c>
    </row>
    <row r="40" spans="15:16">
      <c r="O40" t="s">
        <v>267</v>
      </c>
      <c r="P40">
        <v>40</v>
      </c>
    </row>
    <row r="41" spans="15:16">
      <c r="O41" t="s">
        <v>268</v>
      </c>
      <c r="P41">
        <v>41</v>
      </c>
    </row>
    <row r="42" spans="15:16">
      <c r="O42" t="s">
        <v>269</v>
      </c>
      <c r="P42">
        <v>42</v>
      </c>
    </row>
    <row r="43" spans="15:16">
      <c r="O43" t="s">
        <v>270</v>
      </c>
      <c r="P43">
        <v>43</v>
      </c>
    </row>
    <row r="44" spans="15:16">
      <c r="O44" t="s">
        <v>271</v>
      </c>
      <c r="P44">
        <v>44</v>
      </c>
    </row>
    <row r="45" spans="15:16">
      <c r="O45" t="s">
        <v>272</v>
      </c>
      <c r="P45">
        <v>45</v>
      </c>
    </row>
    <row r="46" spans="15:16">
      <c r="O46" t="s">
        <v>273</v>
      </c>
      <c r="P46">
        <v>46</v>
      </c>
    </row>
    <row r="47" spans="15:16">
      <c r="O47" t="s">
        <v>274</v>
      </c>
      <c r="P47">
        <v>47</v>
      </c>
    </row>
  </sheetData>
  <phoneticPr fontId="1"/>
  <dataValidations count="1">
    <dataValidation type="list" allowBlank="1" showInputMessage="1" showErrorMessage="1" sqref="U5" xr:uid="{A7D6711A-6486-4711-AF71-31CAFD693CF2}">
      <formula1>"A、B、C"</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1bdf07d-6c16-4bd2-b3fa-ed7fa26fa49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30C16B9A1D9B746937F3C27DC72A527" ma:contentTypeVersion="13" ma:contentTypeDescription="新しいドキュメントを作成します。" ma:contentTypeScope="" ma:versionID="f5ee16836aa1c741fa0aeff16c946816">
  <xsd:schema xmlns:xsd="http://www.w3.org/2001/XMLSchema" xmlns:xs="http://www.w3.org/2001/XMLSchema" xmlns:p="http://schemas.microsoft.com/office/2006/metadata/properties" xmlns:ns3="71bdf07d-6c16-4bd2-b3fa-ed7fa26fa49f" xmlns:ns4="efbfa91b-9083-488a-ae7e-f35a96b7430d" targetNamespace="http://schemas.microsoft.com/office/2006/metadata/properties" ma:root="true" ma:fieldsID="e5868a6a09f116638eec6b559e9979fd" ns3:_="" ns4:_="">
    <xsd:import namespace="71bdf07d-6c16-4bd2-b3fa-ed7fa26fa49f"/>
    <xsd:import namespace="efbfa91b-9083-488a-ae7e-f35a96b7430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_activity" minOccurs="0"/>
                <xsd:element ref="ns4:SharedWithUsers" minOccurs="0"/>
                <xsd:element ref="ns4:SharedWithDetails" minOccurs="0"/>
                <xsd:element ref="ns4:SharingHintHash"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df07d-6c16-4bd2-b3fa-ed7fa26fa4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_activity" ma:index="15"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bfa91b-9083-488a-ae7e-f35a96b7430d"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SharingHintHash" ma:index="18"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3C21A0-C7C2-4F5C-95A2-17341E3F2919}">
  <ds:schemaRefs>
    <ds:schemaRef ds:uri="http://schemas.microsoft.com/office/2006/metadata/properties"/>
    <ds:schemaRef ds:uri="http://purl.org/dc/terms/"/>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efbfa91b-9083-488a-ae7e-f35a96b7430d"/>
    <ds:schemaRef ds:uri="71bdf07d-6c16-4bd2-b3fa-ed7fa26fa49f"/>
  </ds:schemaRefs>
</ds:datastoreItem>
</file>

<file path=customXml/itemProps2.xml><?xml version="1.0" encoding="utf-8"?>
<ds:datastoreItem xmlns:ds="http://schemas.openxmlformats.org/officeDocument/2006/customXml" ds:itemID="{3F8F2E58-F76E-45E2-A304-B66689DB25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bdf07d-6c16-4bd2-b3fa-ed7fa26fa49f"/>
    <ds:schemaRef ds:uri="efbfa91b-9083-488a-ae7e-f35a96b743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75705D-810C-459E-9DDB-AE07B9DABE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様式（１）</vt:lpstr>
      <vt:lpstr>様式（１－２）</vt:lpstr>
      <vt:lpstr>様式（１）記入要領</vt:lpstr>
      <vt:lpstr>様式（１ (記入例)）</vt:lpstr>
      <vt:lpstr>様式（１－２ (記入例)）</vt:lpstr>
      <vt:lpstr>選択リスト</vt:lpstr>
      <vt:lpstr>'様式（１ (記入例)）'!Print_Area</vt:lpstr>
      <vt:lpstr>'様式（１）'!Print_Area</vt:lpstr>
      <vt:lpstr>'様式（１）記入要領'!Print_Area</vt:lpstr>
      <vt:lpstr>'様式（１－２ (記入例)）'!Print_Area</vt:lpstr>
      <vt:lpstr>'様式（１－２）'!Print_Area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2026-07-02T02:23:57Z</cp:lastPrinted>
  <dcterms:created xsi:type="dcterms:W3CDTF">2018-01-05T08:28:31Z</dcterms:created>
  <dcterms:modified xsi:type="dcterms:W3CDTF">2026-07-14T06:38:08Z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0x010100330C16B9A1D9B746937F3C27DC72A527</vt:lpwstr>
  </property>
</Properties>
</file>