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396" yWindow="525" windowWidth="14700" windowHeight="7905" activeTab="5"/>
  </bookViews>
  <sheets>
    <sheet name="5.推移" sheetId="1" r:id="rId1"/>
    <sheet name="6.町別" sheetId="2" r:id="rId2"/>
    <sheet name="7.外国人" sheetId="3" r:id="rId3"/>
    <sheet name="8.推移" sheetId="4" r:id="rId4"/>
    <sheet name="9.年齢別" sheetId="5" r:id="rId5"/>
    <sheet name="10.人口動態" sheetId="6" r:id="rId6"/>
    <sheet name="11.男女・年齢別" sheetId="7" r:id="rId7"/>
    <sheet name="12.県外(1)" sheetId="8" r:id="rId8"/>
    <sheet name="13.県外(2)" sheetId="9" r:id="rId9"/>
    <sheet name="14.県内(1)" sheetId="10" r:id="rId10"/>
    <sheet name="15.県内(2)" sheetId="11" r:id="rId11"/>
    <sheet name="16.昼間" sheetId="12" r:id="rId12"/>
    <sheet name="17.通勤・通学(1)" sheetId="13" r:id="rId13"/>
    <sheet name="18.通勤・通学(2)" sheetId="14" r:id="rId14"/>
    <sheet name="19.通勤・通学(3)" sheetId="15" r:id="rId15"/>
    <sheet name="20.通勤・通学(4)" sheetId="16" r:id="rId16"/>
    <sheet name="21.配偶関係" sheetId="17" r:id="rId17"/>
    <sheet name="22.流出・流入" sheetId="18" r:id="rId18"/>
  </sheets>
  <definedNames>
    <definedName name="_xlnm.Print_Area" localSheetId="5">'10.人口動態'!$A$1:$R$38</definedName>
    <definedName name="_xlnm.Print_Area" localSheetId="6">'11.男女・年齢別'!$A$1:$Q$41</definedName>
    <definedName name="_xlnm.Print_Area" localSheetId="7">'12.県外(1)'!$A$1:$M$80</definedName>
    <definedName name="_xlnm.Print_Area" localSheetId="8">'13.県外(2)'!$A$1:$M$80</definedName>
    <definedName name="_xlnm.Print_Area" localSheetId="9">'14.県内(1)'!$A$1:$L$83</definedName>
    <definedName name="_xlnm.Print_Area" localSheetId="10">'15.県内(2)'!$A$1:$L$82</definedName>
    <definedName name="_xlnm.Print_Area" localSheetId="11">'16.昼間'!$A$1:$M$14</definedName>
    <definedName name="_xlnm.Print_Area" localSheetId="12">'17.通勤・通学(1)'!$A$1:$G$25</definedName>
    <definedName name="_xlnm.Print_Area" localSheetId="13">'18.通勤・通学(2)'!$A$1:$H$15</definedName>
    <definedName name="_xlnm.Print_Area" localSheetId="14">'19.通勤・通学(3)'!$A$1:$K$31</definedName>
    <definedName name="_xlnm.Print_Area" localSheetId="15">'20.通勤・通学(4)'!$A$1:$K$31</definedName>
    <definedName name="_xlnm.Print_Area" localSheetId="16">'21.配偶関係'!$A$1:$L$42</definedName>
    <definedName name="_xlnm.Print_Area" localSheetId="17">'22.流出・流入'!$A$1:$J$34</definedName>
    <definedName name="_xlnm.Print_Area" localSheetId="2">'7.外国人'!$A$1:$G$29</definedName>
    <definedName name="_xlnm.Print_Area" localSheetId="3">'8.推移'!$A$1:$F$25</definedName>
    <definedName name="_xlnm.Print_Area" localSheetId="4">'9.年齢別'!$A$1:$J$11</definedName>
  </definedNames>
  <calcPr fullCalcOnLoad="1"/>
</workbook>
</file>

<file path=xl/sharedStrings.xml><?xml version="1.0" encoding="utf-8"?>
<sst xmlns="http://schemas.openxmlformats.org/spreadsheetml/2006/main" count="1705" uniqueCount="907">
  <si>
    <t>男</t>
  </si>
  <si>
    <t>女</t>
  </si>
  <si>
    <t>明治23年</t>
  </si>
  <si>
    <t xml:space="preserve">  29</t>
  </si>
  <si>
    <t xml:space="preserve">  24</t>
  </si>
  <si>
    <t>〃</t>
  </si>
  <si>
    <t>…</t>
  </si>
  <si>
    <t>A)</t>
  </si>
  <si>
    <t xml:space="preserve">  30</t>
  </si>
  <si>
    <t xml:space="preserve">  25</t>
  </si>
  <si>
    <t xml:space="preserve">  31</t>
  </si>
  <si>
    <t xml:space="preserve">  26</t>
  </si>
  <si>
    <t xml:space="preserve">  32</t>
  </si>
  <si>
    <t xml:space="preserve">  27</t>
  </si>
  <si>
    <t xml:space="preserve">  33</t>
  </si>
  <si>
    <t xml:space="preserve">  28</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</si>
  <si>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</si>
  <si>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</si>
  <si>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</si>
  <si>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</si>
  <si>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</si>
  <si>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</si>
  <si>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</si>
  <si>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</si>
  <si>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</si>
  <si>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</si>
  <si>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</si>
  <si>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</si>
  <si>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</si>
  <si>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</si>
  <si>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</si>
  <si>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</si>
  <si>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</si>
  <si>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大正元年</t>
  </si>
  <si>
    <t xml:space="preserve">  51</t>
  </si>
  <si>
    <t xml:space="preserve">  52</t>
  </si>
  <si>
    <t xml:space="preserve">  ３</t>
  </si>
  <si>
    <t xml:space="preserve">  53</t>
  </si>
  <si>
    <t>　４</t>
  </si>
  <si>
    <t xml:space="preserve">  54</t>
  </si>
  <si>
    <t>　５</t>
  </si>
  <si>
    <t xml:space="preserve">  55</t>
  </si>
  <si>
    <t>　６</t>
  </si>
  <si>
    <t xml:space="preserve">  56</t>
  </si>
  <si>
    <t>　７</t>
  </si>
  <si>
    <t xml:space="preserve">  57</t>
  </si>
  <si>
    <t>　８</t>
  </si>
  <si>
    <t xml:space="preserve">  58</t>
  </si>
  <si>
    <t>　９</t>
  </si>
  <si>
    <t xml:space="preserve">  59</t>
  </si>
  <si>
    <t xml:space="preserve">  10</t>
  </si>
  <si>
    <t xml:space="preserve">  60</t>
  </si>
  <si>
    <t xml:space="preserve">  11</t>
  </si>
  <si>
    <t xml:space="preserve">  61</t>
  </si>
  <si>
    <t xml:space="preserve">  12</t>
  </si>
  <si>
    <t xml:space="preserve">  62</t>
  </si>
  <si>
    <t xml:space="preserve">  13</t>
  </si>
  <si>
    <t xml:space="preserve">  63</t>
  </si>
  <si>
    <t xml:space="preserve">  14</t>
  </si>
  <si>
    <t>平成元年</t>
  </si>
  <si>
    <t>昭和元年</t>
  </si>
  <si>
    <t>　２</t>
  </si>
  <si>
    <t>　３</t>
  </si>
  <si>
    <t xml:space="preserve">  ９</t>
  </si>
  <si>
    <t>194.30</t>
  </si>
  <si>
    <t xml:space="preserve">  15</t>
  </si>
  <si>
    <t xml:space="preserve">  16</t>
  </si>
  <si>
    <t xml:space="preserve">  17</t>
  </si>
  <si>
    <t xml:space="preserve">  18</t>
  </si>
  <si>
    <t xml:space="preserve">  19</t>
  </si>
  <si>
    <t xml:space="preserve">  20</t>
  </si>
  <si>
    <t xml:space="preserve">  21</t>
  </si>
  <si>
    <t xml:space="preserve">  22</t>
  </si>
  <si>
    <t xml:space="preserve">  23</t>
  </si>
  <si>
    <t>・昭和31年以降の人口は，10月１日現在である。</t>
  </si>
  <si>
    <t>・昭和40年以前の人口については，現市域に組み替えていない数値である。</t>
  </si>
  <si>
    <t xml:space="preserve">５      　人      口    </t>
  </si>
  <si>
    <t xml:space="preserve">     の        推        移</t>
  </si>
  <si>
    <t>年   　  　月</t>
  </si>
  <si>
    <t>面　　  　積</t>
  </si>
  <si>
    <t>世   帯   数</t>
  </si>
  <si>
    <t>人　　　　             　口</t>
  </si>
  <si>
    <t>年  　  　月</t>
  </si>
  <si>
    <t>（）</t>
  </si>
  <si>
    <t>総       数</t>
  </si>
  <si>
    <t xml:space="preserve">  ２</t>
  </si>
  <si>
    <t xml:space="preserve">  15</t>
  </si>
  <si>
    <t xml:space="preserve">  16</t>
  </si>
  <si>
    <t>〃</t>
  </si>
  <si>
    <t>17年１月</t>
  </si>
  <si>
    <t>〃</t>
  </si>
  <si>
    <t>・A)は国勢調査人口，Ａ）以外は人口速報（推計人口＝国勢調査反映）。</t>
  </si>
  <si>
    <t>自  然  動  態</t>
  </si>
  <si>
    <t>出  生</t>
  </si>
  <si>
    <t>死  亡</t>
  </si>
  <si>
    <t>社  会</t>
  </si>
  <si>
    <t>死   産</t>
  </si>
  <si>
    <t>増  減</t>
  </si>
  <si>
    <t>総  数</t>
  </si>
  <si>
    <t>県  内</t>
  </si>
  <si>
    <t>県  外</t>
  </si>
  <si>
    <t>その他</t>
  </si>
  <si>
    <t xml:space="preserve">  9</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</si>
  <si>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</si>
  <si>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</si>
  <si>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</si>
  <si>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</si>
  <si>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</si>
  <si>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</si>
  <si>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</si>
  <si>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</si>
  <si>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</si>
  <si>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</si>
  <si>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</si>
  <si>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７       人        口    </t>
  </si>
  <si>
    <t xml:space="preserve">    動        態</t>
  </si>
  <si>
    <t>増   加
人   口</t>
  </si>
  <si>
    <t>市  民  課  届  出  件  数</t>
  </si>
  <si>
    <t>年  月</t>
  </si>
  <si>
    <t>自  然</t>
  </si>
  <si>
    <t>転                 入</t>
  </si>
  <si>
    <t>転                 出</t>
  </si>
  <si>
    <t>婚   姻</t>
  </si>
  <si>
    <t>離   婚</t>
  </si>
  <si>
    <t>その他</t>
  </si>
  <si>
    <t>平成 8 年</t>
  </si>
  <si>
    <t xml:space="preserve">  17</t>
  </si>
  <si>
    <t>平成17年 1月</t>
  </si>
  <si>
    <t>町      　名</t>
  </si>
  <si>
    <t>総    数</t>
  </si>
  <si>
    <t>観光通一丁目</t>
  </si>
  <si>
    <t>総数</t>
  </si>
  <si>
    <t>観光通二丁目</t>
  </si>
  <si>
    <t>田町</t>
  </si>
  <si>
    <t>東田町</t>
  </si>
  <si>
    <t>本庁</t>
  </si>
  <si>
    <t>藤塚町</t>
  </si>
  <si>
    <t>塩屋町</t>
  </si>
  <si>
    <t>藤塚町一丁目</t>
  </si>
  <si>
    <t>築地町</t>
  </si>
  <si>
    <t>藤塚町二丁目</t>
  </si>
  <si>
    <t>塩上町</t>
  </si>
  <si>
    <t>藤塚町三丁目</t>
  </si>
  <si>
    <t>塩上町一丁目</t>
  </si>
  <si>
    <t>栗林町一丁目</t>
  </si>
  <si>
    <t>塩上町二丁目</t>
  </si>
  <si>
    <t>栗林町二丁目</t>
  </si>
  <si>
    <t>塩上町三丁目</t>
  </si>
  <si>
    <t>栗林町三丁目</t>
  </si>
  <si>
    <t>八坂町</t>
  </si>
  <si>
    <t>桜町一丁目</t>
  </si>
  <si>
    <t>福田町</t>
  </si>
  <si>
    <t>桜町二丁目</t>
  </si>
  <si>
    <t>常磐町一丁目</t>
  </si>
  <si>
    <t>楠上町一丁目</t>
  </si>
  <si>
    <t>常磐町二丁目</t>
  </si>
  <si>
    <t>楠上町二丁目</t>
  </si>
  <si>
    <t>瓦町一丁目</t>
  </si>
  <si>
    <t>瓦町二丁目</t>
  </si>
  <si>
    <t>花ﾉ宮町二丁目</t>
  </si>
  <si>
    <t>古馬場町</t>
  </si>
  <si>
    <t>花ﾉ宮町三丁目</t>
  </si>
  <si>
    <t>御坊町</t>
  </si>
  <si>
    <t>上之町一丁目</t>
  </si>
  <si>
    <t>今新町</t>
  </si>
  <si>
    <t>上之町二丁目</t>
  </si>
  <si>
    <t>大工町</t>
  </si>
  <si>
    <t>上之町三丁目</t>
  </si>
  <si>
    <t>百間町</t>
  </si>
  <si>
    <t>旅籠町</t>
  </si>
  <si>
    <t>片原町</t>
  </si>
  <si>
    <t>中新町</t>
  </si>
  <si>
    <t>鶴屋町</t>
  </si>
  <si>
    <t>天神前</t>
  </si>
  <si>
    <t>本町</t>
  </si>
  <si>
    <t>中央町</t>
  </si>
  <si>
    <t>北浜町</t>
  </si>
  <si>
    <t>中野町</t>
  </si>
  <si>
    <t>朝日町一丁目</t>
  </si>
  <si>
    <t>亀岡町</t>
  </si>
  <si>
    <t>朝日町二丁目</t>
  </si>
  <si>
    <t>番町一丁目</t>
  </si>
  <si>
    <t>朝日町三丁目</t>
  </si>
  <si>
    <t>番町二丁目</t>
  </si>
  <si>
    <t>朝日町四丁目</t>
  </si>
  <si>
    <t>-</t>
  </si>
  <si>
    <t>番町三丁目</t>
  </si>
  <si>
    <t>朝日町五丁目</t>
  </si>
  <si>
    <t>番町四丁目</t>
  </si>
  <si>
    <t>朝日町六丁目</t>
  </si>
  <si>
    <t>番町五丁目</t>
  </si>
  <si>
    <t>東浜町一丁目</t>
  </si>
  <si>
    <t>紫雲町</t>
  </si>
  <si>
    <t>城東町一丁目</t>
  </si>
  <si>
    <t>新北町</t>
  </si>
  <si>
    <t>城東町二丁目</t>
  </si>
  <si>
    <t>宮脇町一丁目</t>
  </si>
  <si>
    <t>朝日新町</t>
  </si>
  <si>
    <t>宮脇町二丁目</t>
  </si>
  <si>
    <t>通町</t>
  </si>
  <si>
    <t>西宝町一丁目</t>
  </si>
  <si>
    <t>井口町</t>
  </si>
  <si>
    <t>西宝町二丁目</t>
  </si>
  <si>
    <t>末広町</t>
  </si>
  <si>
    <t>西宝町三丁目</t>
  </si>
  <si>
    <t>福岡町一丁目</t>
  </si>
  <si>
    <t>茜町</t>
  </si>
  <si>
    <t>福岡町二丁目</t>
  </si>
  <si>
    <t>西町</t>
  </si>
  <si>
    <t>福岡町三丁目</t>
  </si>
  <si>
    <t>瀬戸内町</t>
  </si>
  <si>
    <t>福岡町四丁目</t>
  </si>
  <si>
    <t>扇町一丁目</t>
  </si>
  <si>
    <t>松福町一丁目</t>
  </si>
  <si>
    <t>扇町二丁目</t>
  </si>
  <si>
    <t>松福町二丁目</t>
  </si>
  <si>
    <t>扇町三丁目</t>
  </si>
  <si>
    <t>松島町</t>
  </si>
  <si>
    <t>昭和町一丁目</t>
  </si>
  <si>
    <t>松島町一丁目</t>
  </si>
  <si>
    <t>昭和町二丁目</t>
  </si>
  <si>
    <t>松島町二丁目</t>
  </si>
  <si>
    <t>幸町</t>
  </si>
  <si>
    <t>松島町三丁目</t>
  </si>
  <si>
    <t>サンポート</t>
  </si>
  <si>
    <t>多賀町一丁目</t>
  </si>
  <si>
    <t>錦町一丁目</t>
  </si>
  <si>
    <t>多賀町二丁目</t>
  </si>
  <si>
    <t>錦町二丁目</t>
  </si>
  <si>
    <t>多賀町三丁目</t>
  </si>
  <si>
    <t>浜ノ町</t>
  </si>
  <si>
    <t>花園町一丁目</t>
  </si>
  <si>
    <t>玉藻町</t>
  </si>
  <si>
    <t>花園町二丁目</t>
  </si>
  <si>
    <t>丸の内</t>
  </si>
  <si>
    <t>花園町三丁目</t>
  </si>
  <si>
    <t>内町</t>
  </si>
  <si>
    <t>・地区別は，高松市支所および出張所設置条例に基づく所管区域で表章している。</t>
  </si>
  <si>
    <t>６       町  別  世  帯  数  ・  人  口</t>
  </si>
  <si>
    <t>世 帯 数</t>
  </si>
  <si>
    <t>人             口</t>
  </si>
  <si>
    <t>寿町一丁目</t>
  </si>
  <si>
    <t>寿町二丁目</t>
  </si>
  <si>
    <t>西の丸町</t>
  </si>
  <si>
    <t>西内町</t>
  </si>
  <si>
    <t>前田地区計</t>
  </si>
  <si>
    <t>兵庫町</t>
  </si>
  <si>
    <t>前田西町</t>
  </si>
  <si>
    <t>古新町</t>
  </si>
  <si>
    <t>前田東町</t>
  </si>
  <si>
    <t>磨屋町</t>
  </si>
  <si>
    <t>亀田町</t>
  </si>
  <si>
    <t>紺屋町</t>
  </si>
  <si>
    <t>鍛冶屋町</t>
  </si>
  <si>
    <t>川添地区計</t>
  </si>
  <si>
    <t>丸亀町</t>
  </si>
  <si>
    <t>元山町</t>
  </si>
  <si>
    <t>南新町</t>
  </si>
  <si>
    <t>東山崎町</t>
  </si>
  <si>
    <t>亀井町</t>
  </si>
  <si>
    <t>下田井町</t>
  </si>
  <si>
    <t>観光町</t>
  </si>
  <si>
    <t>上福岡町</t>
  </si>
  <si>
    <t>林地区計</t>
  </si>
  <si>
    <t>峰山町</t>
  </si>
  <si>
    <t>林町</t>
  </si>
  <si>
    <t>六条町</t>
  </si>
  <si>
    <t>五地区計</t>
  </si>
  <si>
    <t>上林町</t>
  </si>
  <si>
    <t>三谷地区計</t>
  </si>
  <si>
    <t>鶴尾地区計</t>
  </si>
  <si>
    <t>三谷町</t>
  </si>
  <si>
    <t>室町</t>
  </si>
  <si>
    <t>室新町</t>
  </si>
  <si>
    <t>多肥地区計</t>
  </si>
  <si>
    <t>東ハゼ町</t>
  </si>
  <si>
    <t>西ハゼ町</t>
  </si>
  <si>
    <t>多肥下町</t>
  </si>
  <si>
    <t>紙町</t>
  </si>
  <si>
    <t>多肥上町</t>
  </si>
  <si>
    <t>出作町</t>
  </si>
  <si>
    <t>松並町</t>
  </si>
  <si>
    <t>西春日町</t>
  </si>
  <si>
    <t>仏生山地区計</t>
  </si>
  <si>
    <t>勅使町</t>
  </si>
  <si>
    <t>田村町</t>
  </si>
  <si>
    <t>仏生山町</t>
  </si>
  <si>
    <t>上天神町</t>
  </si>
  <si>
    <t>一宮地区計</t>
  </si>
  <si>
    <t>太田地区計</t>
  </si>
  <si>
    <t>三名町</t>
  </si>
  <si>
    <t>三条町</t>
  </si>
  <si>
    <t>鹿角町</t>
  </si>
  <si>
    <t>今里町</t>
  </si>
  <si>
    <t>成合町</t>
  </si>
  <si>
    <t>今里町一丁目</t>
  </si>
  <si>
    <t>一宮町</t>
  </si>
  <si>
    <t>今里町二丁目</t>
  </si>
  <si>
    <t>寺井町</t>
  </si>
  <si>
    <t>松縄町</t>
  </si>
  <si>
    <t>川岡地区計</t>
  </si>
  <si>
    <t>伏石町</t>
  </si>
  <si>
    <t>太田下町</t>
  </si>
  <si>
    <t>川部町</t>
  </si>
  <si>
    <t>太田上町</t>
  </si>
  <si>
    <t>岡本町</t>
  </si>
  <si>
    <t>木太地区計</t>
  </si>
  <si>
    <t>円座地区計</t>
  </si>
  <si>
    <t>木太町</t>
  </si>
  <si>
    <t>円座町</t>
  </si>
  <si>
    <t>西山崎町</t>
  </si>
  <si>
    <t>檀紙地区計</t>
  </si>
  <si>
    <t>春日町</t>
  </si>
  <si>
    <t>新田町</t>
  </si>
  <si>
    <t>檀紙町</t>
  </si>
  <si>
    <t>高松町</t>
  </si>
  <si>
    <t>御厩町</t>
  </si>
  <si>
    <t>中間町</t>
  </si>
  <si>
    <t>屋島地区計</t>
  </si>
  <si>
    <t>弦打地区計</t>
  </si>
  <si>
    <t>屋島東町</t>
  </si>
  <si>
    <t>屋島中町</t>
  </si>
  <si>
    <t>郷東町</t>
  </si>
  <si>
    <t>屋島西町</t>
  </si>
  <si>
    <t>鶴市町</t>
  </si>
  <si>
    <t>飯田町</t>
  </si>
  <si>
    <t>鬼無地区計</t>
  </si>
  <si>
    <t>香南町吉光</t>
  </si>
  <si>
    <t>鬼無町藤井</t>
  </si>
  <si>
    <t>香川地区計</t>
  </si>
  <si>
    <t>鬼無町是竹</t>
  </si>
  <si>
    <t>鬼無町佐料</t>
  </si>
  <si>
    <t>香川町大野</t>
  </si>
  <si>
    <t>鬼無町佐藤</t>
  </si>
  <si>
    <t>香川町寺井</t>
  </si>
  <si>
    <t>鬼無町山口</t>
  </si>
  <si>
    <t>香川町浅野</t>
  </si>
  <si>
    <t>鬼無町鬼無</t>
  </si>
  <si>
    <t>香川町川内原</t>
  </si>
  <si>
    <t>香川町川東上</t>
  </si>
  <si>
    <t>香西地区計</t>
  </si>
  <si>
    <t>香川町川東下</t>
  </si>
  <si>
    <t>香西本町</t>
  </si>
  <si>
    <t>香川町東谷</t>
  </si>
  <si>
    <t>香西東町</t>
  </si>
  <si>
    <t>香川町安原下第3号</t>
  </si>
  <si>
    <t>香西南町</t>
  </si>
  <si>
    <t>香川町安原下第1号</t>
  </si>
  <si>
    <t>香西西町</t>
  </si>
  <si>
    <t>香西北町</t>
  </si>
  <si>
    <t>国分寺地区計</t>
  </si>
  <si>
    <t>下笠居地区計</t>
  </si>
  <si>
    <t>国分寺町新居</t>
  </si>
  <si>
    <t>国分寺町国分</t>
  </si>
  <si>
    <t>神在川窪町</t>
  </si>
  <si>
    <t>植松町</t>
  </si>
  <si>
    <t>中山町</t>
  </si>
  <si>
    <t>生島町</t>
  </si>
  <si>
    <t>亀水町</t>
  </si>
  <si>
    <t>国分寺町新名</t>
  </si>
  <si>
    <t>国分寺町柏原</t>
  </si>
  <si>
    <t>雌雄島地区計</t>
  </si>
  <si>
    <t>庵治地区計</t>
  </si>
  <si>
    <t>女木町</t>
  </si>
  <si>
    <t>庵治町</t>
  </si>
  <si>
    <t>山田地区計</t>
  </si>
  <si>
    <t>牟礼地区計</t>
  </si>
  <si>
    <t>由良町</t>
  </si>
  <si>
    <t>牟礼町牟礼</t>
  </si>
  <si>
    <t>川島本町</t>
  </si>
  <si>
    <t>牟礼町大町</t>
  </si>
  <si>
    <t>川島東町</t>
  </si>
  <si>
    <t>牟礼町原</t>
  </si>
  <si>
    <t>小村町</t>
  </si>
  <si>
    <t>亀田南町</t>
  </si>
  <si>
    <t>十川西町</t>
  </si>
  <si>
    <t>十川東町</t>
  </si>
  <si>
    <t>池田町</t>
  </si>
  <si>
    <t>東植田町</t>
  </si>
  <si>
    <t>西植田町</t>
  </si>
  <si>
    <t>菅沢町</t>
  </si>
  <si>
    <t>塩江地区計</t>
  </si>
  <si>
    <t>塩江町上西甲</t>
  </si>
  <si>
    <t>塩江町上西乙</t>
  </si>
  <si>
    <t>塩江町安原上</t>
  </si>
  <si>
    <t>塩江町安原上東</t>
  </si>
  <si>
    <t>塩江町安原下</t>
  </si>
  <si>
    <t>塩江町安原下第1号</t>
  </si>
  <si>
    <t>塩江町安原下第2号</t>
  </si>
  <si>
    <t>塩江町安原下第3号</t>
  </si>
  <si>
    <t>香南地区計</t>
  </si>
  <si>
    <t>香南町池内</t>
  </si>
  <si>
    <t>香南町岡</t>
  </si>
  <si>
    <t>香南町西庄</t>
  </si>
  <si>
    <t>香南町由佐</t>
  </si>
  <si>
    <t>香南町横井</t>
  </si>
  <si>
    <t>資料：高松市総務部情報システム課</t>
  </si>
  <si>
    <t>年    齢</t>
  </si>
  <si>
    <t xml:space="preserve">  0～ 4歳</t>
  </si>
  <si>
    <t>25～29歳</t>
  </si>
  <si>
    <t>75～79歳</t>
  </si>
  <si>
    <t>25</t>
  </si>
  <si>
    <t>75</t>
  </si>
  <si>
    <t>26</t>
  </si>
  <si>
    <t>76</t>
  </si>
  <si>
    <t>27</t>
  </si>
  <si>
    <t>77</t>
  </si>
  <si>
    <t>28</t>
  </si>
  <si>
    <t>78</t>
  </si>
  <si>
    <t>29</t>
  </si>
  <si>
    <t>79</t>
  </si>
  <si>
    <t xml:space="preserve"> 5～ 9歳</t>
  </si>
  <si>
    <t>30～34歳</t>
  </si>
  <si>
    <t>80～84歳</t>
  </si>
  <si>
    <t>30</t>
  </si>
  <si>
    <t>80</t>
  </si>
  <si>
    <t>31</t>
  </si>
  <si>
    <t>81</t>
  </si>
  <si>
    <t>32</t>
  </si>
  <si>
    <t>82</t>
  </si>
  <si>
    <t>33</t>
  </si>
  <si>
    <t>83</t>
  </si>
  <si>
    <t>34</t>
  </si>
  <si>
    <t>84</t>
  </si>
  <si>
    <t>10～14歳</t>
  </si>
  <si>
    <t>35～39歳</t>
  </si>
  <si>
    <t>85～89歳</t>
  </si>
  <si>
    <t>10</t>
  </si>
  <si>
    <t>35</t>
  </si>
  <si>
    <t>85</t>
  </si>
  <si>
    <t>11</t>
  </si>
  <si>
    <t>36</t>
  </si>
  <si>
    <t>86</t>
  </si>
  <si>
    <t>12</t>
  </si>
  <si>
    <t>37</t>
  </si>
  <si>
    <t>87</t>
  </si>
  <si>
    <t>13</t>
  </si>
  <si>
    <t>38</t>
  </si>
  <si>
    <t>88</t>
  </si>
  <si>
    <t>14</t>
  </si>
  <si>
    <t>39</t>
  </si>
  <si>
    <t>89</t>
  </si>
  <si>
    <t>15～19歳</t>
  </si>
  <si>
    <t>40～44歳</t>
  </si>
  <si>
    <t>90～94歳</t>
  </si>
  <si>
    <t>15</t>
  </si>
  <si>
    <t>40</t>
  </si>
  <si>
    <t>90</t>
  </si>
  <si>
    <t>16</t>
  </si>
  <si>
    <t>41</t>
  </si>
  <si>
    <t>91</t>
  </si>
  <si>
    <t>17</t>
  </si>
  <si>
    <t>42</t>
  </si>
  <si>
    <t>92</t>
  </si>
  <si>
    <t>18</t>
  </si>
  <si>
    <t>43</t>
  </si>
  <si>
    <t>93</t>
  </si>
  <si>
    <t>19</t>
  </si>
  <si>
    <t>44</t>
  </si>
  <si>
    <t>94</t>
  </si>
  <si>
    <t>20～24歳</t>
  </si>
  <si>
    <t>45～49歳</t>
  </si>
  <si>
    <t>95歳以上</t>
  </si>
  <si>
    <t>20</t>
  </si>
  <si>
    <t>45</t>
  </si>
  <si>
    <t>21</t>
  </si>
  <si>
    <t>46</t>
  </si>
  <si>
    <t>22</t>
  </si>
  <si>
    <t>47</t>
  </si>
  <si>
    <t>世 帯 数</t>
  </si>
  <si>
    <t>23</t>
  </si>
  <si>
    <t>48</t>
  </si>
  <si>
    <t>24</t>
  </si>
  <si>
    <t>49</t>
  </si>
  <si>
    <t>50～54歳</t>
  </si>
  <si>
    <t>55～59歳</t>
  </si>
  <si>
    <t>60～64歳</t>
  </si>
  <si>
    <t>65～69歳</t>
  </si>
  <si>
    <t>70～74歳</t>
  </si>
  <si>
    <t>(単位：人)</t>
  </si>
  <si>
    <t>年  月</t>
  </si>
  <si>
    <t>総　数</t>
  </si>
  <si>
    <t>北海道</t>
  </si>
  <si>
    <t>青森県</t>
  </si>
  <si>
    <t>岩手県</t>
  </si>
  <si>
    <t>宮城県</t>
  </si>
  <si>
    <t>秋田県</t>
  </si>
  <si>
    <t>山形県</t>
  </si>
  <si>
    <t>福島県</t>
  </si>
  <si>
    <t>茨城県</t>
  </si>
  <si>
    <t>栃木県</t>
  </si>
  <si>
    <t>群馬県</t>
  </si>
  <si>
    <t>埼玉県</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</si>
  <si>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</si>
  <si>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</si>
  <si>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</si>
  <si>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</si>
  <si>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</si>
  <si>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</si>
  <si>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</si>
  <si>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</si>
  <si>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</si>
  <si>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</si>
  <si>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</si>
  <si>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</si>
  <si>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</si>
  <si>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</si>
  <si>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</si>
  <si>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</si>
  <si>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</si>
  <si>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</si>
  <si>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</si>
  <si>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</si>
  <si>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</si>
  <si>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</si>
  <si>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</si>
  <si>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</si>
  <si>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</si>
  <si>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</si>
  <si>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</si>
  <si>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</si>
  <si>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</si>
  <si>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</si>
  <si>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</si>
  <si>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</si>
  <si>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</si>
  <si>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</si>
  <si>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平成 13 年</t>
  </si>
  <si>
    <t xml:space="preserve">   14</t>
  </si>
  <si>
    <t xml:space="preserve">   15</t>
  </si>
  <si>
    <t xml:space="preserve">   16</t>
  </si>
  <si>
    <t>17年 1月</t>
  </si>
  <si>
    <t xml:space="preserve">    2</t>
  </si>
  <si>
    <t>徳島県</t>
  </si>
  <si>
    <t>愛媛県</t>
  </si>
  <si>
    <t>高知県</t>
  </si>
  <si>
    <t>福岡県</t>
  </si>
  <si>
    <t>佐賀県</t>
  </si>
  <si>
    <t>長崎県</t>
  </si>
  <si>
    <t>熊本県</t>
  </si>
  <si>
    <t>大分県</t>
  </si>
  <si>
    <t>宮崎県</t>
  </si>
  <si>
    <t>鹿児島県</t>
  </si>
  <si>
    <t>沖縄県</t>
  </si>
  <si>
    <t>国　外</t>
  </si>
  <si>
    <t>本表は，香川県人口移動調査及び市民課確認による。</t>
  </si>
  <si>
    <t>平成 13 年</t>
  </si>
  <si>
    <t xml:space="preserve">   14</t>
  </si>
  <si>
    <t xml:space="preserve">   15</t>
  </si>
  <si>
    <t xml:space="preserve">   16</t>
  </si>
  <si>
    <t xml:space="preserve"> 17</t>
  </si>
  <si>
    <t>17年 1月</t>
  </si>
  <si>
    <t xml:space="preserve">    2</t>
  </si>
  <si>
    <t>(単位：人）</t>
  </si>
  <si>
    <t>丸亀市</t>
  </si>
  <si>
    <t>坂出市</t>
  </si>
  <si>
    <t>善通寺市</t>
  </si>
  <si>
    <t>観音寺市</t>
  </si>
  <si>
    <t>さぬき市</t>
  </si>
  <si>
    <t>内海町</t>
  </si>
  <si>
    <t>土庄町</t>
  </si>
  <si>
    <t>三木町</t>
  </si>
  <si>
    <t>牟礼町</t>
  </si>
  <si>
    <t>香川町</t>
  </si>
  <si>
    <t>香南町</t>
  </si>
  <si>
    <t>直島町</t>
  </si>
  <si>
    <t>綾上町</t>
  </si>
  <si>
    <t>綾南町</t>
  </si>
  <si>
    <t>国分寺町</t>
  </si>
  <si>
    <t>綾歌町</t>
  </si>
  <si>
    <t>飯山町</t>
  </si>
  <si>
    <t>宇多津町</t>
  </si>
  <si>
    <t>琴南町</t>
  </si>
  <si>
    <t>満濃町</t>
  </si>
  <si>
    <t>琴平町</t>
  </si>
  <si>
    <t>多度津町</t>
  </si>
  <si>
    <t>仲南町</t>
  </si>
  <si>
    <t>高瀬町</t>
  </si>
  <si>
    <t>山本町</t>
  </si>
  <si>
    <t xml:space="preserve"> 三野町</t>
  </si>
  <si>
    <t>大野原町</t>
  </si>
  <si>
    <t>豊中町</t>
  </si>
  <si>
    <t>詫間町</t>
  </si>
  <si>
    <t>仁尾町</t>
  </si>
  <si>
    <t>豊浜町</t>
  </si>
  <si>
    <t>財田町</t>
  </si>
  <si>
    <t>さぬき市は，平成１４年４月１日に津田町，大川町，志度町，寒川町及び長尾町の５町が合併して成立した。</t>
  </si>
  <si>
    <t>東かがわ市は，平成１５年５月１日に引田町，白鳥町，大内町の３町が合併して成立した。</t>
  </si>
  <si>
    <t>高松市は，平成１７年９月２６日に塩江町を編入合併した。</t>
  </si>
  <si>
    <t>東かがわ市</t>
  </si>
  <si>
    <t>(旧)白鳥町</t>
  </si>
  <si>
    <t>(旧)大内町</t>
  </si>
  <si>
    <t>-</t>
  </si>
  <si>
    <t xml:space="preserve"> 17</t>
  </si>
  <si>
    <t>－</t>
  </si>
  <si>
    <t>さぬき市は，平成１４年４月１日に津田町，大川町，志度町，寒川町及び長尾町の５町が合併して成立した。</t>
  </si>
  <si>
    <t>東かがわ市は，平１５年５月１日に引田町，白鳥町，大内町の３町が合併して成立した。</t>
  </si>
  <si>
    <t>さぬき市</t>
  </si>
  <si>
    <t>（単位：人）</t>
  </si>
  <si>
    <t>国    籍    別</t>
  </si>
  <si>
    <t>14  年</t>
  </si>
  <si>
    <t>15  年</t>
  </si>
  <si>
    <t>16  年</t>
  </si>
  <si>
    <t>総        　    　数</t>
  </si>
  <si>
    <t>ブ  ラ  ジ  ル</t>
  </si>
  <si>
    <t>ペ  　ル  　ー</t>
  </si>
  <si>
    <t>ス　ペ　イ　ン</t>
  </si>
  <si>
    <t>カ  　ナ  　ダ</t>
  </si>
  <si>
    <t>イ  タ  リ  ア</t>
  </si>
  <si>
    <t>オーストラリア</t>
  </si>
  <si>
    <t>そ　　の　　他</t>
  </si>
  <si>
    <t xml:space="preserve">  　・各年3月31日現在の数値である。</t>
  </si>
  <si>
    <t>17  年</t>
  </si>
  <si>
    <t>18  年</t>
  </si>
  <si>
    <t>韓 国 ･ 朝 鮮</t>
  </si>
  <si>
    <t>中    　 　 　国</t>
  </si>
  <si>
    <t>フ ィ リ  ピ  ン</t>
  </si>
  <si>
    <t>米     　　　国</t>
  </si>
  <si>
    <t>マ レ ー シ ア</t>
  </si>
  <si>
    <t>英　　 　　　国</t>
  </si>
  <si>
    <t>資料：高松市市民部市民課</t>
  </si>
  <si>
    <t>国勢調査年</t>
  </si>
  <si>
    <t>総 人 口</t>
  </si>
  <si>
    <t>備　　　　考</t>
  </si>
  <si>
    <t xml:space="preserve">  第１回国勢調査</t>
  </si>
  <si>
    <t xml:space="preserve"> 　14</t>
  </si>
  <si>
    <t xml:space="preserve">    ２　　〃</t>
  </si>
  <si>
    <t xml:space="preserve">  　３　　〃</t>
  </si>
  <si>
    <t xml:space="preserve"> 　10</t>
  </si>
  <si>
    <t xml:space="preserve">  　４　　〃</t>
  </si>
  <si>
    <t xml:space="preserve"> 　15</t>
  </si>
  <si>
    <t xml:space="preserve">  　５　　〃</t>
  </si>
  <si>
    <t xml:space="preserve">   22</t>
  </si>
  <si>
    <t xml:space="preserve">  臨時国勢調査</t>
  </si>
  <si>
    <t xml:space="preserve">   25</t>
  </si>
  <si>
    <t xml:space="preserve">  第７回国勢調査</t>
  </si>
  <si>
    <t xml:space="preserve">   30</t>
  </si>
  <si>
    <t xml:space="preserve">  　８　　〃</t>
  </si>
  <si>
    <t xml:space="preserve">   35</t>
  </si>
  <si>
    <t xml:space="preserve">  　９　　〃</t>
  </si>
  <si>
    <t xml:space="preserve">   40</t>
  </si>
  <si>
    <t xml:space="preserve">  　10　　〃</t>
  </si>
  <si>
    <t xml:space="preserve">   45</t>
  </si>
  <si>
    <t xml:space="preserve">    11　　〃</t>
  </si>
  <si>
    <t xml:space="preserve">   50</t>
  </si>
  <si>
    <t xml:space="preserve">    12　　〃</t>
  </si>
  <si>
    <t xml:space="preserve">   55</t>
  </si>
  <si>
    <t xml:space="preserve">    13　　〃</t>
  </si>
  <si>
    <t xml:space="preserve">   60</t>
  </si>
  <si>
    <t xml:space="preserve">    14　　〃</t>
  </si>
  <si>
    <t xml:space="preserve">    15　　〃</t>
  </si>
  <si>
    <t xml:space="preserve">資料：総務省統計局        </t>
  </si>
  <si>
    <t>・現市域に組み替えた数値である。</t>
  </si>
  <si>
    <t>区    分</t>
  </si>
  <si>
    <t>０～14歳</t>
  </si>
  <si>
    <t>15～64歳</t>
  </si>
  <si>
    <t>65歳以上</t>
  </si>
  <si>
    <t>年齢不詳</t>
  </si>
  <si>
    <t>資料：総務省統計局</t>
  </si>
  <si>
    <t>国分寺町福家</t>
  </si>
  <si>
    <t>国分寺町福家甲</t>
  </si>
  <si>
    <t>国分寺町福家乙</t>
  </si>
  <si>
    <t>十六地区計</t>
  </si>
  <si>
    <t>世 帯 数</t>
  </si>
  <si>
    <t>古高松地区計</t>
  </si>
  <si>
    <t>六地区計</t>
  </si>
  <si>
    <t>花ﾉ宮町一丁目</t>
  </si>
  <si>
    <t>男木町</t>
  </si>
  <si>
    <t>資料：高松市総務部情報システム課</t>
  </si>
  <si>
    <t>本表は住民基本台帳および外国人登録の登録人口による（平成18年3月31日現在）</t>
  </si>
  <si>
    <t>(旧)引田町</t>
  </si>
  <si>
    <t>(旧)引田町</t>
  </si>
  <si>
    <t>(旧)白鳥町</t>
  </si>
  <si>
    <t>(旧)大内町</t>
  </si>
  <si>
    <t>(旧)塩江町</t>
  </si>
  <si>
    <t>(旧)塩江町</t>
  </si>
  <si>
    <t>-</t>
  </si>
  <si>
    <t>東かがわ市</t>
  </si>
  <si>
    <t>７　外国人登録人口</t>
  </si>
  <si>
    <t>８　国勢調査人口・世帯数の推移</t>
  </si>
  <si>
    <t>９　年齢（３区分）別人口</t>
  </si>
  <si>
    <t xml:space="preserve">１０       人        口    </t>
  </si>
  <si>
    <t>１１　　男　女　別　年　齢　別　人　口</t>
  </si>
  <si>
    <t>１２　  県 外 転 入 者 の 転 入 前 住 所 地 ・ 人 員</t>
  </si>
  <si>
    <t>１４　  県 内 転 入 者 の 転 入 前 住 所 地 ・ 人 員</t>
  </si>
  <si>
    <t>１５  　県 内 転 出 者 の 転 出 先 住 所 地 ・ 人 員</t>
  </si>
  <si>
    <t>年    次</t>
  </si>
  <si>
    <t>15 歳</t>
  </si>
  <si>
    <t>未 満</t>
  </si>
  <si>
    <t>以 上</t>
  </si>
  <si>
    <t>国勢調査結果（各年10月1日）</t>
  </si>
  <si>
    <t>(1)</t>
  </si>
  <si>
    <t>(2)</t>
  </si>
  <si>
    <t>(3)　流 出 人 口</t>
  </si>
  <si>
    <t>(4)　流 入 人 口</t>
  </si>
  <si>
    <t>流  入超  過(4)-(3)</t>
  </si>
  <si>
    <t>昼 夜 間人口比率(1)/(2)</t>
  </si>
  <si>
    <t>昼  間
人  口</t>
  </si>
  <si>
    <t>夜  間
人  口</t>
  </si>
  <si>
    <t>就  業
者  数</t>
  </si>
  <si>
    <t>通  学  者</t>
  </si>
  <si>
    <t>平成 2 年</t>
  </si>
  <si>
    <t xml:space="preserve">  7</t>
  </si>
  <si>
    <t xml:space="preserve"> 12</t>
  </si>
  <si>
    <t xml:space="preserve">    ・年齢不詳を除く。</t>
  </si>
  <si>
    <t>（単位：人，％）</t>
  </si>
  <si>
    <t>地      域</t>
  </si>
  <si>
    <t>15歳以上就</t>
  </si>
  <si>
    <t>高松市への</t>
  </si>
  <si>
    <t>業者・通学</t>
  </si>
  <si>
    <t>通勤・通学</t>
  </si>
  <si>
    <t>通勤者数</t>
  </si>
  <si>
    <t>通勤者流入</t>
  </si>
  <si>
    <t>(Ａ)</t>
  </si>
  <si>
    <t>(Ｂ)</t>
  </si>
  <si>
    <t>(Ｂ／Ａ)</t>
  </si>
  <si>
    <t>(Ｃ)</t>
  </si>
  <si>
    <t>(Ｄ)</t>
  </si>
  <si>
    <t>率(Ｄ／Ｃ)</t>
  </si>
  <si>
    <t>17  　高松市への通勤・通学者流入率の高い県内市町</t>
  </si>
  <si>
    <t>国勢調査結果（平成12年10月1日）</t>
  </si>
  <si>
    <t>15歳以上就           業  者  数</t>
  </si>
  <si>
    <t>通勤者の状況</t>
  </si>
  <si>
    <t>者  総  数</t>
  </si>
  <si>
    <t>者      数</t>
  </si>
  <si>
    <t>者流入率</t>
  </si>
  <si>
    <t>香 川 町</t>
  </si>
  <si>
    <t>牟 礼 町</t>
  </si>
  <si>
    <t>香 南 町</t>
  </si>
  <si>
    <t>三 木 町</t>
  </si>
  <si>
    <t>綾 南 町</t>
  </si>
  <si>
    <t>庵 治 町</t>
  </si>
  <si>
    <t>(旧)長尾町</t>
  </si>
  <si>
    <t>(旧)志度町</t>
  </si>
  <si>
    <t>塩 江 町</t>
  </si>
  <si>
    <t>綾 上 町</t>
  </si>
  <si>
    <t>直 島 町</t>
  </si>
  <si>
    <t>　　・表中の太字は，高松地区広域市町村圏構成町である。</t>
  </si>
  <si>
    <t>流    入</t>
  </si>
  <si>
    <t>総      数</t>
  </si>
  <si>
    <t>自宅就業者</t>
  </si>
  <si>
    <t>高松市内で</t>
  </si>
  <si>
    <t>他市区町村</t>
  </si>
  <si>
    <t>村 か ら</t>
  </si>
  <si>
    <t>へ（流出）</t>
  </si>
  <si>
    <t>（流入）</t>
  </si>
  <si>
    <t>超    過</t>
  </si>
  <si>
    <t>18  　常住地および従業地・通学地による15歳以上就業者・通学者数の推移</t>
  </si>
  <si>
    <t>常住地による(高松市に住む)15歳以上就業者・通学者</t>
  </si>
  <si>
    <t>他市区町</t>
  </si>
  <si>
    <t>高松市で就業・通学する者の数</t>
  </si>
  <si>
    <t>平成 2 年</t>
  </si>
  <si>
    <t xml:space="preserve">  7</t>
  </si>
  <si>
    <t xml:space="preserve">  12</t>
  </si>
  <si>
    <t>　　・年齢不詳を除く。</t>
  </si>
  <si>
    <t>従業地・通学地</t>
  </si>
  <si>
    <t>15歳以上就業者・通学者</t>
  </si>
  <si>
    <t>構    成    比</t>
  </si>
  <si>
    <t>自  　  宅</t>
  </si>
  <si>
    <t>自  宅  外</t>
  </si>
  <si>
    <t>県  　  内</t>
  </si>
  <si>
    <t>県　    外</t>
  </si>
  <si>
    <t>19　  常住地による従業地・通学地別15歳以上就業者・通学者数</t>
  </si>
  <si>
    <t>増   加   率</t>
  </si>
  <si>
    <t>平成2年</t>
  </si>
  <si>
    <t>平成7年</t>
  </si>
  <si>
    <t>平成12年</t>
  </si>
  <si>
    <t>2～7年</t>
  </si>
  <si>
    <t>7～12年</t>
  </si>
  <si>
    <t>高松市に常住する</t>
  </si>
  <si>
    <t>就業者・通学者</t>
  </si>
  <si>
    <t>市内で従業・通学</t>
  </si>
  <si>
    <t>自  　  宅</t>
  </si>
  <si>
    <t>自  宅  外</t>
  </si>
  <si>
    <t>市外で従業・通学</t>
  </si>
  <si>
    <t>県  　  内</t>
  </si>
  <si>
    <t>県　    外</t>
  </si>
  <si>
    <t>うち就業者</t>
  </si>
  <si>
    <t>市内で従業</t>
  </si>
  <si>
    <t>市外で従業</t>
  </si>
  <si>
    <t>うち通学者</t>
  </si>
  <si>
    <t>市内に通学</t>
  </si>
  <si>
    <t>市外へ通学</t>
  </si>
  <si>
    <t>20　  従業地・通学地による常住地別15歳以上就業者・通学者数</t>
  </si>
  <si>
    <t>常  住  地</t>
  </si>
  <si>
    <t>増   加   率</t>
  </si>
  <si>
    <t>平成2年</t>
  </si>
  <si>
    <t>平成7年</t>
  </si>
  <si>
    <t>平成12年</t>
  </si>
  <si>
    <t>2～7年</t>
  </si>
  <si>
    <t>7～12年</t>
  </si>
  <si>
    <t>高松市で就業</t>
  </si>
  <si>
    <t>・通学する者</t>
  </si>
  <si>
    <t>市内に常住</t>
  </si>
  <si>
    <t>自  　  宅</t>
  </si>
  <si>
    <t>自  宅  外</t>
  </si>
  <si>
    <t>市外に常住</t>
  </si>
  <si>
    <t>県  　  内</t>
  </si>
  <si>
    <t>県　    外</t>
  </si>
  <si>
    <t>市内に常住</t>
  </si>
  <si>
    <t>市外に常住</t>
  </si>
  <si>
    <t>（5歳階級）</t>
  </si>
  <si>
    <t>（Ａ）</t>
  </si>
  <si>
    <t>有 配 偶</t>
  </si>
  <si>
    <t>15歳以上総数</t>
  </si>
  <si>
    <t>15 ～ 19</t>
  </si>
  <si>
    <t>20 ～ 24</t>
  </si>
  <si>
    <t>25 ～ 29</t>
  </si>
  <si>
    <t>30 ～ 34</t>
  </si>
  <si>
    <t>35 ～ 39</t>
  </si>
  <si>
    <t>40 ～ 44</t>
  </si>
  <si>
    <t>45 ～ 49</t>
  </si>
  <si>
    <t>50 ～ 54</t>
  </si>
  <si>
    <t>55 ～ 59</t>
  </si>
  <si>
    <t>60 ～ 64</t>
  </si>
  <si>
    <t>65 ～ 69</t>
  </si>
  <si>
    <t>70 ～ 74</t>
  </si>
  <si>
    <t>75 ～ 79</t>
  </si>
  <si>
    <t>80 ～ 84</t>
  </si>
  <si>
    <t>85歳以上</t>
  </si>
  <si>
    <t>21　配偶関係(４区分)･年齢（５歳階級）･男女別１５歳以上人口</t>
  </si>
  <si>
    <t>国勢調査（各年10月1日）</t>
  </si>
  <si>
    <t>年　　  　齢</t>
  </si>
  <si>
    <t>総    数</t>
  </si>
  <si>
    <t>総数(Ａ)</t>
  </si>
  <si>
    <t>未   婚</t>
  </si>
  <si>
    <t>死   別</t>
  </si>
  <si>
    <t>離   別</t>
  </si>
  <si>
    <t xml:space="preserve"> 平 成 12 年</t>
  </si>
  <si>
    <t xml:space="preserve"> 平 成 7 年</t>
  </si>
  <si>
    <t>　  ・（Ａ）は配偶関係「不詳」を含む。年齢不詳を除く。</t>
  </si>
  <si>
    <t>区　　　　　分</t>
  </si>
  <si>
    <t>平成2年</t>
  </si>
  <si>
    <t>平成7年</t>
  </si>
  <si>
    <t>平成12年</t>
  </si>
  <si>
    <t>丸  　亀  　市</t>
  </si>
  <si>
    <t>坂    出    市</t>
  </si>
  <si>
    <t>善  通  寺  市</t>
  </si>
  <si>
    <t>観  音  寺  市</t>
  </si>
  <si>
    <t>土    庄    町</t>
  </si>
  <si>
    <t>三    木    町</t>
  </si>
  <si>
    <t>牟    礼    町</t>
  </si>
  <si>
    <t>庵    治    町</t>
  </si>
  <si>
    <t>塩    江    町</t>
  </si>
  <si>
    <t>香    川    町</t>
  </si>
  <si>
    <t>香    南    町</t>
  </si>
  <si>
    <t>綾    南    町</t>
  </si>
  <si>
    <t>国  分  寺  町</t>
  </si>
  <si>
    <t>綾    歌    町</t>
  </si>
  <si>
    <t>琴    平    町</t>
  </si>
  <si>
    <t>多  度  津  町</t>
  </si>
  <si>
    <t>詫    間    町</t>
  </si>
  <si>
    <t>その他の市町村</t>
  </si>
  <si>
    <t>県　　　　　外</t>
  </si>
  <si>
    <t>22　　流出人口と流入人口（１５歳以上）</t>
  </si>
  <si>
    <t>国勢調査（各年10月1日）結果</t>
  </si>
  <si>
    <t>市  外  へ  流  出  （Ａ）</t>
  </si>
  <si>
    <t>市  内  へ  流  入  （B）</t>
  </si>
  <si>
    <t>流 入 超 過 人 員（Ｂ）－（Ａ）</t>
  </si>
  <si>
    <t>平成2年</t>
  </si>
  <si>
    <t>平成7年</t>
  </si>
  <si>
    <t>平成12年</t>
  </si>
  <si>
    <t>総  　     　　数</t>
  </si>
  <si>
    <t>（旧）引 田 町</t>
  </si>
  <si>
    <t>（旧）白 鳥 町</t>
  </si>
  <si>
    <t>（旧）大 内 町</t>
  </si>
  <si>
    <t>（旧）津 田 町</t>
  </si>
  <si>
    <t>（旧）大 川 町</t>
  </si>
  <si>
    <t>（旧）志 度 町</t>
  </si>
  <si>
    <t>（旧）寒 川 町</t>
  </si>
  <si>
    <t>（旧）長 尾 町</t>
  </si>
  <si>
    <t>社　会　動　態</t>
  </si>
  <si>
    <t>平成 13 年</t>
  </si>
  <si>
    <t xml:space="preserve">   14</t>
  </si>
  <si>
    <t xml:space="preserve">   15</t>
  </si>
  <si>
    <t xml:space="preserve">   16</t>
  </si>
  <si>
    <t xml:space="preserve"> 17</t>
  </si>
  <si>
    <t>17年 1月</t>
  </si>
  <si>
    <t xml:space="preserve">    2</t>
  </si>
  <si>
    <t>平成 13 年</t>
  </si>
  <si>
    <t xml:space="preserve">   14</t>
  </si>
  <si>
    <t xml:space="preserve">   15</t>
  </si>
  <si>
    <t xml:space="preserve">   16</t>
  </si>
  <si>
    <t xml:space="preserve"> 17</t>
  </si>
  <si>
    <t>17年 1月</t>
  </si>
  <si>
    <t xml:space="preserve">    2</t>
  </si>
  <si>
    <t>１３　  県 外 転 出 者 の 転 出 先 住 所 地 ・ 人 員</t>
  </si>
  <si>
    <t>本表は，香川県人口移動調査及び市民課確認による。</t>
  </si>
  <si>
    <t>本表は住民基本台帳および外国人登録の登録人口による（平成18年3月31日現在）</t>
  </si>
  <si>
    <t>１６　  昼 間 人 口</t>
  </si>
  <si>
    <t>国勢調査(各年10月1日)結果</t>
  </si>
  <si>
    <t>世　  　帯</t>
  </si>
  <si>
    <t>大正  9年</t>
  </si>
  <si>
    <t>昭和  5年</t>
  </si>
  <si>
    <t>平成  2年</t>
  </si>
  <si>
    <t xml:space="preserve">    7</t>
  </si>
  <si>
    <t xml:space="preserve">    16　　〃</t>
  </si>
  <si>
    <t xml:space="preserve">   12</t>
  </si>
  <si>
    <t xml:space="preserve">    17　　〃</t>
  </si>
  <si>
    <t>国勢調査結果（各年10月1日）</t>
  </si>
  <si>
    <t>平  成   2  年</t>
  </si>
  <si>
    <t>平  成   7  年</t>
  </si>
  <si>
    <t>平  成   12  年</t>
  </si>
  <si>
    <t>資料：香川県総務部統計調査課（人口移動調査），高松市市民部市民課，高松市総務部情報システム課</t>
  </si>
  <si>
    <t>　　・自然動態，社会動態，人口増加については香川県人口移動調査による。各月とも１か月中の動態数</t>
  </si>
  <si>
    <t>　　　である。その他とは，職権記載・職権消除等である。</t>
  </si>
  <si>
    <t>　　・死産，婚姻，離婚は届出地主義による，市民課への戸籍届出件数である。</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</si>
</sst>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quot;Yes&quot;;&quot;Yes&quot;;&quot;No&quot;"/>
    <numFmt numFmtId="179" formatCode="&quot;True&quot;;&quot;True&quot;;&quot;False&quot;"/>
    <numFmt numFmtId="180" formatCode="&quot;On&quot;;&quot;On&quot;;&quot;Off&quot;"/>
    <numFmt numFmtId="181" formatCode="[$€-2]\ #,##0.00_);[Red]\([$€-2]\ #,##0.00\)"/>
    <numFmt numFmtId="182" formatCode="_(* #,##0_);_(* \(#,##0\);_(* &quot;-&quot;_);_(@_)"/>
    <numFmt numFmtId="183" formatCode="0;0;"/>
    <numFmt numFmtId="184" formatCode="#,###,###,##0;&quot; -&quot;###,###,##0"/>
    <numFmt numFmtId="185" formatCode="\ ###,###,##0;&quot;-&quot;###,###,##0"/>
    <numFmt numFmtId="186" formatCode="0.0"/>
    <numFmt numFmtId="187" formatCode="#,##0.0"/>
    <numFmt numFmtId="188" formatCode="#,##0.0;&quot;△ &quot;#,##0.0"/>
    <numFmt numFmtId="189" formatCode="#,##0.000"/>
    <numFmt numFmtId="190" formatCode="#,##0.0000"/>
    <numFmt numFmtId="191" formatCode="#,##0.00000"/>
    <numFmt numFmtId="192" formatCode="#,##0.000000"/>
    <numFmt numFmtId="193" formatCode="#,##0.0000000"/>
    <numFmt numFmtId="194" formatCode="#,##0.00000000"/>
    <numFmt numFmtId="195" formatCode="#,##0.000000000"/>
    <numFmt numFmtId="196" formatCode="0.0000_ "/>
    <numFmt numFmtId="197" formatCode="0.000_ "/>
    <numFmt numFmtId="198" formatCode="0.00_ "/>
    <numFmt numFmtId="199" formatCode="0.0_ "/>
    <numFmt numFmtId="200" formatCode="0.000000_ "/>
    <numFmt numFmtId="201" formatCode="0.00000_ "/>
  </numFmts>
  <fonts count="31">
    <font>
      <sz val="11"/>
      <name val="明朝"/>
      <family val="1"/>
    </font>
    <font>
      <b/>
      <sz val="11"/>
      <name val="明朝"/>
      <family val="1"/>
    </font>
    <font>
      <i/>
      <sz val="11"/>
      <name val="明朝"/>
      <family val="1"/>
    </font>
    <font>
      <b/>
      <i/>
      <sz val="11"/>
      <name val="明朝"/>
      <family val="1"/>
    </font>
    <font>
      <u val="single"/>
      <sz val="9.9"/>
      <color indexed="12"/>
      <name val="明朝"/>
      <family val="1"/>
    </font>
    <font>
      <u val="single"/>
      <sz val="9.9"/>
      <color indexed="36"/>
      <name val="明朝"/>
      <family val="1"/>
    </font>
    <font>
      <sz val="6"/>
      <name val="ＭＳ Ｐ明朝"/>
      <family val="1"/>
    </font>
    <font>
      <sz val="20"/>
      <name val="ＭＳ Ｐゴシック"/>
      <family val="3"/>
    </font>
    <font>
      <b/>
      <sz val="11"/>
      <name val="ＭＳ Ｐゴシック"/>
      <family val="3"/>
    </font>
    <font>
      <sz val="10"/>
      <name val="明朝"/>
      <family val="1"/>
    </font>
    <font>
      <sz val="16"/>
      <name val="ＭＳ ゴシック"/>
      <family val="3"/>
    </font>
    <font>
      <b/>
      <sz val="16"/>
      <name val="ＭＳ ゴシック"/>
      <family val="3"/>
    </font>
    <font>
      <sz val="18"/>
      <name val="ＭＳ ゴシック"/>
      <family val="3"/>
    </font>
    <font>
      <sz val="10"/>
      <name val="ＭＳ ゴシック"/>
      <family val="3"/>
    </font>
    <font>
      <sz val="10"/>
      <color indexed="10"/>
      <name val="ＭＳ ゴシック"/>
      <family val="3"/>
    </font>
    <font>
      <b/>
      <sz val="10"/>
      <name val="ＭＳ ゴシック"/>
      <family val="3"/>
    </font>
    <font>
      <sz val="18"/>
      <name val="ＭＳ Ｐゴシック"/>
      <family val="3"/>
    </font>
    <font>
      <sz val="11"/>
      <name val="ＭＳ ゴシック"/>
      <family val="3"/>
    </font>
    <font>
      <b/>
      <sz val="11"/>
      <name val="ＭＳ ゴシック"/>
      <family val="3"/>
    </font>
    <font>
      <sz val="8"/>
      <name val="ＭＳ ゴシック"/>
      <family val="3"/>
    </font>
    <font>
      <sz val="9"/>
      <name val="ＭＳ ゴシック"/>
      <family val="3"/>
    </font>
    <font>
      <sz val="12"/>
      <name val="ＭＳ ゴシック"/>
      <family val="3"/>
    </font>
    <font>
      <sz val="10"/>
      <color indexed="8"/>
      <name val="ＭＳ Ｐゴシック"/>
      <family val="3"/>
    </font>
    <font>
      <sz val="22"/>
      <name val="ＭＳ Ｐゴシック"/>
      <family val="3"/>
    </font>
    <font>
      <sz val="14"/>
      <name val="明朝"/>
      <family val="1"/>
    </font>
    <font>
      <sz val="11"/>
      <color indexed="10"/>
      <name val="ＭＳ ゴシック"/>
      <family val="3"/>
    </font>
    <font>
      <sz val="16"/>
      <name val="ＭＳ Ｐゴシック"/>
      <family val="3"/>
    </font>
    <font>
      <sz val="10.5"/>
      <name val="ＭＳ ゴシック"/>
      <family val="3"/>
    </font>
    <font>
      <sz val="18.5"/>
      <name val="ＭＳ ゴシック"/>
      <family val="3"/>
    </font>
    <font>
      <b/>
      <sz val="10.5"/>
      <name val="ＭＳ ゴシック"/>
      <family val="3"/>
    </font>
    <font>
      <sz val="10"/>
      <name val="ＭＳ 明朝"/>
      <family val="1"/>
    </font>
  </fonts>
  <fills count="2">
    <fill>
      <patternFill/>
    </fill>
    <fill>
      <patternFill patternType="gray125"/>
    </fill>
  </fills>
  <borders count="31">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style="medium"/>
      <bottom>
        <color indexed="63"/>
      </bottom>
    </border>
    <border>
      <left style="thin"/>
      <right style="thin"/>
      <top style="thin"/>
      <bottom>
        <color indexed="63"/>
      </bottom>
    </border>
    <border>
      <left>
        <color indexed="63"/>
      </left>
      <right style="thin"/>
      <top style="thin"/>
      <bottom style="thin"/>
    </border>
    <border>
      <left>
        <color indexed="63"/>
      </left>
      <right style="thin"/>
      <top>
        <color indexed="63"/>
      </top>
      <bottom style="thin"/>
    </border>
    <border>
      <left>
        <color indexed="63"/>
      </left>
      <right style="thin"/>
      <top>
        <color indexed="63"/>
      </top>
      <bottom style="medium"/>
    </border>
    <border>
      <left>
        <color indexed="63"/>
      </left>
      <right style="thin"/>
      <top style="medium"/>
      <bottom style="thin"/>
    </border>
    <border>
      <left>
        <color indexed="63"/>
      </left>
      <right>
        <color indexed="63"/>
      </right>
      <top>
        <color indexed="63"/>
      </top>
      <bottom style="thin"/>
    </border>
    <border>
      <left>
        <color indexed="63"/>
      </left>
      <right style="thin"/>
      <top style="thin"/>
      <bottom>
        <color indexed="63"/>
      </bottom>
    </border>
    <border>
      <left style="thin"/>
      <right style="thin"/>
      <top style="medium"/>
      <bottom style="thin"/>
    </border>
    <border>
      <left style="thin"/>
      <right style="thin"/>
      <top>
        <color indexed="63"/>
      </top>
      <bottom>
        <color indexed="63"/>
      </botto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595">
    <xf numFmtId="0" fontId="0" fillId="0" borderId="0" xfId="0" applyAlignment="1">
      <alignment/>
    </xf>
    <xf numFmtId="0" fontId="7" fillId="0" borderId="0" xfId="0" applyFont="1" applyAlignment="1">
      <alignment/>
    </xf>
    <xf numFmtId="0" fontId="8" fillId="0" borderId="0" xfId="0" applyFont="1" applyAlignment="1">
      <alignment/>
    </xf>
    <xf numFmtId="0" fontId="7" fillId="0" borderId="0" xfId="0" applyFont="1" applyAlignment="1">
      <alignment horizontal="right"/>
    </xf>
    <xf numFmtId="0" fontId="0" fillId="0" borderId="0" xfId="0" applyAlignment="1">
      <alignment horizontal="right"/>
    </xf>
    <xf numFmtId="0" fontId="7" fillId="0" borderId="0" xfId="0" applyFont="1" applyAlignment="1">
      <alignment horizontal="left"/>
    </xf>
    <xf numFmtId="0" fontId="0" fillId="0" borderId="1" xfId="0" applyAlignment="1">
      <alignment/>
    </xf>
    <xf numFmtId="0" fontId="0" fillId="0" borderId="2" xfId="0" applyBorder="1" applyAlignment="1">
      <alignment horizontal="center" vertical="center"/>
    </xf>
    <xf numFmtId="0" fontId="0" fillId="0" borderId="3" xfId="0" applyAlignment="1">
      <alignment horizontal="center" vertical="center"/>
    </xf>
    <xf numFmtId="0" fontId="0" fillId="0" borderId="4" xfId="0" applyAlignment="1">
      <alignment horizontal="center" vertical="center"/>
    </xf>
    <xf numFmtId="0" fontId="0" fillId="0" borderId="5" xfId="0" applyAlignment="1">
      <alignment horizontal="center" vertical="center"/>
    </xf>
    <xf numFmtId="0" fontId="0" fillId="0" borderId="6" xfId="0" applyFont="1" applyAlignment="1">
      <alignment horizontal="center" vertical="center"/>
    </xf>
    <xf numFmtId="0" fontId="0" fillId="0" borderId="7" xfId="0" applyAlignment="1">
      <alignment horizontal="center" vertical="center"/>
    </xf>
    <xf numFmtId="0" fontId="0" fillId="0" borderId="8" xfId="0" applyAlignment="1">
      <alignment horizontal="center" vertical="center"/>
    </xf>
    <xf numFmtId="0" fontId="0" fillId="0" borderId="0" xfId="0" applyBorder="1" applyAlignment="1">
      <alignment horizontal="center" vertical="center"/>
    </xf>
    <xf numFmtId="0" fontId="0" fillId="0" borderId="9" xfId="0" applyFont="1" applyBorder="1" applyAlignment="1">
      <alignment horizontal="center" vertical="center"/>
    </xf>
    <xf numFmtId="0" fontId="0" fillId="0" borderId="10" xfId="0" applyBorder="1" applyAlignment="1">
      <alignment horizontal="center" vertical="center"/>
    </xf>
    <xf numFmtId="0" fontId="0" fillId="0" borderId="0" xfId="0" applyBorder="1" applyAlignment="1">
      <alignment/>
    </xf>
    <xf numFmtId="0" fontId="0" fillId="0" borderId="0" xfId="0" applyAlignment="1">
      <alignment vertical="center"/>
    </xf>
    <xf numFmtId="0" fontId="0" fillId="0" borderId="11" xfId="0" applyBorder="1" applyAlignment="1">
      <alignment horizontal="center" vertical="center"/>
    </xf>
    <xf numFmtId="0" fontId="0" fillId="0" borderId="12" xfId="0" applyBorder="1" applyAlignment="1">
      <alignment horizontal="right" vertical="center"/>
    </xf>
    <xf numFmtId="3" fontId="0" fillId="0" borderId="0" xfId="0" applyBorder="1" applyAlignment="1">
      <alignment vertical="center"/>
    </xf>
    <xf numFmtId="3" fontId="0" fillId="0" borderId="0" xfId="0" applyBorder="1" applyAlignment="1">
      <alignment horizontal="right" vertical="center"/>
    </xf>
    <xf numFmtId="4" fontId="0" fillId="0" borderId="12" xfId="0" applyBorder="1" applyAlignment="1">
      <alignment horizontal="right" vertical="center"/>
    </xf>
    <xf numFmtId="0" fontId="0" fillId="0" borderId="11" xfId="0" applyAlignment="1">
      <alignment horizontal="center" vertical="center"/>
    </xf>
    <xf numFmtId="0" fontId="0" fillId="0" borderId="12" xfId="0" applyAlignment="1">
      <alignment horizontal="right" vertical="center"/>
    </xf>
    <xf numFmtId="3" fontId="0" fillId="0" borderId="0" xfId="0" applyAlignment="1">
      <alignment vertical="center"/>
    </xf>
    <xf numFmtId="0" fontId="0" fillId="0" borderId="0" xfId="0" applyAlignment="1">
      <alignment horizontal="right" vertical="center"/>
    </xf>
    <xf numFmtId="2" fontId="0" fillId="0" borderId="12" xfId="0" applyNumberFormat="1" applyAlignment="1">
      <alignment horizontal="right" vertical="center"/>
    </xf>
    <xf numFmtId="3" fontId="0" fillId="0" borderId="0" xfId="0" applyAlignment="1">
      <alignment horizontal="right" vertical="center"/>
    </xf>
    <xf numFmtId="4" fontId="0" fillId="0" borderId="12" xfId="0" applyAlignment="1">
      <alignment horizontal="right" vertical="center"/>
    </xf>
    <xf numFmtId="0" fontId="9" fillId="0" borderId="0" xfId="0" applyFont="1" applyAlignment="1">
      <alignment vertical="center"/>
    </xf>
    <xf numFmtId="0" fontId="0" fillId="0" borderId="11" xfId="0" applyAlignment="1" quotePrefix="1">
      <alignment horizontal="center" vertical="center"/>
    </xf>
    <xf numFmtId="0" fontId="0" fillId="0" borderId="0" xfId="0" applyAlignment="1" quotePrefix="1">
      <alignment horizontal="center" vertical="center"/>
    </xf>
    <xf numFmtId="3" fontId="0" fillId="0" borderId="0" xfId="0" applyFill="1" applyAlignment="1">
      <alignment vertical="center"/>
    </xf>
    <xf numFmtId="3" fontId="0" fillId="0" borderId="0" xfId="0" applyFill="1" applyAlignment="1">
      <alignment horizontal="right" vertical="center"/>
    </xf>
    <xf numFmtId="0" fontId="0" fillId="0" borderId="0" xfId="0" applyBorder="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0" fillId="0" borderId="13" xfId="0" applyBorder="1" applyAlignment="1">
      <alignment horizontal="right" vertical="center"/>
    </xf>
    <xf numFmtId="38" fontId="0" fillId="0" borderId="1" xfId="17" applyBorder="1" applyAlignment="1">
      <alignment vertical="center"/>
    </xf>
    <xf numFmtId="0" fontId="0" fillId="0" borderId="1" xfId="0" applyFont="1" applyBorder="1" applyAlignment="1">
      <alignment/>
    </xf>
    <xf numFmtId="0" fontId="0" fillId="0" borderId="13" xfId="0" applyFont="1" applyBorder="1" applyAlignment="1">
      <alignment/>
    </xf>
    <xf numFmtId="0" fontId="0" fillId="0" borderId="1" xfId="0" applyBorder="1" applyAlignment="1">
      <alignment/>
    </xf>
    <xf numFmtId="0" fontId="0" fillId="0" borderId="0" xfId="0" applyFont="1" applyAlignment="1">
      <alignment/>
    </xf>
    <xf numFmtId="0" fontId="0" fillId="0" borderId="0" xfId="0" applyFont="1" applyBorder="1" applyAlignment="1">
      <alignment horizontal="center" vertical="center"/>
    </xf>
    <xf numFmtId="4" fontId="0" fillId="0" borderId="0" xfId="0" applyBorder="1" applyAlignment="1">
      <alignment horizontal="right" vertical="center"/>
    </xf>
    <xf numFmtId="0" fontId="0" fillId="0" borderId="0" xfId="0" applyBorder="1" applyAlignment="1">
      <alignment horizontal="right" vertical="center"/>
    </xf>
    <xf numFmtId="0" fontId="9" fillId="0" borderId="0" xfId="0" applyFont="1" applyBorder="1" applyAlignment="1">
      <alignment vertical="center"/>
    </xf>
    <xf numFmtId="0" fontId="10" fillId="0" borderId="0" xfId="0" applyFont="1" applyAlignment="1">
      <alignment/>
    </xf>
    <xf numFmtId="0" fontId="11" fillId="0" borderId="0" xfId="0" applyFont="1" applyAlignment="1">
      <alignment/>
    </xf>
    <xf numFmtId="0" fontId="12" fillId="0" borderId="0" xfId="0" applyFont="1" applyAlignment="1">
      <alignment horizontal="center"/>
    </xf>
    <xf numFmtId="0" fontId="10" fillId="0" borderId="0" xfId="0" applyFont="1" applyAlignment="1">
      <alignment horizontal="center"/>
    </xf>
    <xf numFmtId="0" fontId="12" fillId="0" borderId="0" xfId="0" applyFont="1" applyAlignment="1">
      <alignment horizontal="right"/>
    </xf>
    <xf numFmtId="0" fontId="10" fillId="0" borderId="0" xfId="0" applyFont="1" applyAlignment="1">
      <alignment horizontal="right"/>
    </xf>
    <xf numFmtId="0" fontId="12" fillId="0" borderId="0" xfId="0" applyFont="1" applyAlignment="1">
      <alignment horizontal="left"/>
    </xf>
    <xf numFmtId="0" fontId="13" fillId="0" borderId="0" xfId="0" applyFont="1" applyAlignment="1">
      <alignment/>
    </xf>
    <xf numFmtId="0" fontId="14" fillId="0" borderId="0" xfId="0" applyFont="1" applyAlignment="1">
      <alignment/>
    </xf>
    <xf numFmtId="0" fontId="13" fillId="0" borderId="1" xfId="0" applyFont="1" applyAlignment="1">
      <alignment/>
    </xf>
    <xf numFmtId="0" fontId="13" fillId="0" borderId="0" xfId="0" applyFont="1" applyBorder="1" applyAlignment="1">
      <alignment/>
    </xf>
    <xf numFmtId="0" fontId="13" fillId="0" borderId="14" xfId="0" applyFont="1" applyAlignment="1">
      <alignment/>
    </xf>
    <xf numFmtId="0" fontId="13" fillId="0" borderId="4" xfId="0" applyFont="1" applyBorder="1" applyAlignment="1">
      <alignment horizontal="center"/>
    </xf>
    <xf numFmtId="0" fontId="13" fillId="0" borderId="0" xfId="0" applyFont="1" applyBorder="1" applyAlignment="1">
      <alignment horizontal="center"/>
    </xf>
    <xf numFmtId="0" fontId="13" fillId="0" borderId="4" xfId="0" applyFont="1" applyBorder="1" applyAlignment="1">
      <alignment/>
    </xf>
    <xf numFmtId="0" fontId="13" fillId="0" borderId="5" xfId="0" applyFont="1" applyBorder="1" applyAlignment="1">
      <alignment/>
    </xf>
    <xf numFmtId="0" fontId="13" fillId="0" borderId="11" xfId="0" applyFont="1" applyAlignment="1">
      <alignment horizontal="center"/>
    </xf>
    <xf numFmtId="0" fontId="13" fillId="0" borderId="15" xfId="0" applyFont="1" applyAlignment="1">
      <alignment horizontal="center"/>
    </xf>
    <xf numFmtId="0" fontId="13" fillId="0" borderId="8" xfId="0" applyFont="1" applyBorder="1" applyAlignment="1">
      <alignment horizontal="center"/>
    </xf>
    <xf numFmtId="0" fontId="13" fillId="0" borderId="16" xfId="0" applyFont="1" applyBorder="1" applyAlignment="1">
      <alignment horizontal="center"/>
    </xf>
    <xf numFmtId="0" fontId="13" fillId="0" borderId="17" xfId="0" applyFont="1" applyAlignment="1">
      <alignment horizontal="center"/>
    </xf>
    <xf numFmtId="0" fontId="13" fillId="0" borderId="6" xfId="0" applyFont="1" applyAlignment="1">
      <alignment horizontal="center"/>
    </xf>
    <xf numFmtId="0" fontId="13" fillId="0" borderId="7" xfId="0" applyFont="1" applyAlignment="1">
      <alignment horizontal="center"/>
    </xf>
    <xf numFmtId="0" fontId="13" fillId="0" borderId="7" xfId="0" applyFont="1" applyBorder="1" applyAlignment="1">
      <alignment horizontal="center"/>
    </xf>
    <xf numFmtId="0" fontId="13" fillId="0" borderId="11" xfId="0" applyFont="1" applyAlignment="1">
      <alignment horizontal="center" vertical="center"/>
    </xf>
    <xf numFmtId="177" fontId="13" fillId="0" borderId="12" xfId="17" applyNumberFormat="1" applyFont="1" applyAlignment="1">
      <alignment horizontal="right" vertical="center"/>
    </xf>
    <xf numFmtId="177" fontId="13" fillId="0" borderId="0" xfId="17" applyNumberFormat="1" applyFont="1" applyAlignment="1">
      <alignment horizontal="right" vertical="center"/>
    </xf>
    <xf numFmtId="177" fontId="13" fillId="0" borderId="0" xfId="17" applyNumberFormat="1" applyFont="1" applyBorder="1" applyAlignment="1">
      <alignment horizontal="right" vertical="center"/>
    </xf>
    <xf numFmtId="177" fontId="13" fillId="0" borderId="12" xfId="17" applyNumberFormat="1" applyFont="1" applyBorder="1" applyAlignment="1">
      <alignment/>
    </xf>
    <xf numFmtId="177" fontId="13" fillId="0" borderId="0" xfId="17" applyNumberFormat="1" applyFont="1" applyBorder="1" applyAlignment="1">
      <alignment/>
    </xf>
    <xf numFmtId="0" fontId="13" fillId="0" borderId="11" xfId="0" applyFont="1" applyAlignment="1" quotePrefix="1">
      <alignment horizontal="center" vertical="center"/>
    </xf>
    <xf numFmtId="0" fontId="15" fillId="0" borderId="11" xfId="0" applyFont="1" applyAlignment="1" quotePrefix="1">
      <alignment horizontal="center" vertical="center"/>
    </xf>
    <xf numFmtId="177" fontId="15" fillId="0" borderId="12" xfId="17" applyNumberFormat="1" applyFont="1" applyAlignment="1">
      <alignment horizontal="right" vertical="center"/>
    </xf>
    <xf numFmtId="177" fontId="15" fillId="0" borderId="0" xfId="17" applyNumberFormat="1" applyFont="1" applyBorder="1" applyAlignment="1">
      <alignment horizontal="right" vertical="center"/>
    </xf>
    <xf numFmtId="177" fontId="15" fillId="0" borderId="12" xfId="17" applyNumberFormat="1" applyFont="1" applyBorder="1" applyAlignment="1">
      <alignment horizontal="right" vertical="center"/>
    </xf>
    <xf numFmtId="0" fontId="13" fillId="0" borderId="11" xfId="0" applyFont="1" applyAlignment="1">
      <alignment vertical="center"/>
    </xf>
    <xf numFmtId="0" fontId="13" fillId="0" borderId="18" xfId="0" applyFont="1" applyBorder="1" applyAlignment="1" quotePrefix="1">
      <alignment horizontal="center" vertical="center"/>
    </xf>
    <xf numFmtId="0" fontId="13" fillId="0" borderId="0" xfId="0" applyFont="1" applyAlignment="1">
      <alignment vertical="center"/>
    </xf>
    <xf numFmtId="38" fontId="13" fillId="0" borderId="0" xfId="0" applyNumberFormat="1" applyFont="1" applyAlignment="1">
      <alignment/>
    </xf>
    <xf numFmtId="0" fontId="17" fillId="0" borderId="2" xfId="0" applyFont="1" applyBorder="1" applyAlignment="1">
      <alignment horizontal="center" vertical="center"/>
    </xf>
    <xf numFmtId="0" fontId="17" fillId="0" borderId="14" xfId="0" applyFont="1" applyAlignment="1">
      <alignment horizontal="center" vertical="center"/>
    </xf>
    <xf numFmtId="0" fontId="17" fillId="0" borderId="4" xfId="0" applyFont="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17" xfId="0" applyFont="1" applyBorder="1" applyAlignment="1">
      <alignment horizontal="center" vertical="center"/>
    </xf>
    <xf numFmtId="0" fontId="17" fillId="0" borderId="7" xfId="0" applyFont="1" applyAlignment="1">
      <alignment horizontal="center" vertical="center"/>
    </xf>
    <xf numFmtId="0" fontId="17" fillId="0" borderId="8" xfId="0" applyFont="1" applyBorder="1" applyAlignment="1">
      <alignment horizontal="center" vertical="center"/>
    </xf>
    <xf numFmtId="0" fontId="18" fillId="0" borderId="0" xfId="0" applyFont="1" applyBorder="1" applyAlignment="1">
      <alignment horizontal="distributed" vertical="center"/>
    </xf>
    <xf numFmtId="0" fontId="17" fillId="0" borderId="11" xfId="0" applyFont="1" applyBorder="1" applyAlignment="1">
      <alignment horizontal="center" vertical="center"/>
    </xf>
    <xf numFmtId="3" fontId="18" fillId="0" borderId="0" xfId="0" applyFont="1" applyBorder="1" applyAlignment="1">
      <alignment horizontal="right" vertical="center"/>
    </xf>
    <xf numFmtId="3" fontId="18" fillId="0" borderId="0" xfId="0" applyFont="1" applyAlignment="1">
      <alignment horizontal="right" vertical="center"/>
    </xf>
    <xf numFmtId="3" fontId="18" fillId="0" borderId="11" xfId="0" applyFont="1" applyAlignment="1">
      <alignment horizontal="right" vertical="center"/>
    </xf>
    <xf numFmtId="0" fontId="17" fillId="0" borderId="12" xfId="0" applyFont="1" applyBorder="1" applyAlignment="1">
      <alignment horizontal="center" vertical="center"/>
    </xf>
    <xf numFmtId="0" fontId="17" fillId="0" borderId="0" xfId="0" applyFont="1" applyBorder="1" applyAlignment="1">
      <alignment horizontal="distributed" vertical="center"/>
    </xf>
    <xf numFmtId="0" fontId="17" fillId="0" borderId="11" xfId="0" applyFont="1" applyBorder="1" applyAlignment="1">
      <alignment vertical="center"/>
    </xf>
    <xf numFmtId="38" fontId="17" fillId="0" borderId="0" xfId="0" applyNumberFormat="1" applyFont="1" applyAlignment="1">
      <alignment horizontal="right"/>
    </xf>
    <xf numFmtId="38" fontId="18" fillId="0" borderId="0" xfId="0" applyNumberFormat="1" applyFont="1" applyAlignment="1">
      <alignment/>
    </xf>
    <xf numFmtId="0" fontId="17" fillId="0" borderId="12" xfId="0" applyFont="1" applyBorder="1" applyAlignment="1">
      <alignment vertical="center"/>
    </xf>
    <xf numFmtId="0" fontId="17" fillId="0" borderId="0" xfId="0" applyFont="1" applyAlignment="1">
      <alignment horizontal="distributed" vertical="center"/>
    </xf>
    <xf numFmtId="0" fontId="17" fillId="0" borderId="11" xfId="0" applyFont="1" applyAlignment="1">
      <alignment horizontal="center" vertical="center"/>
    </xf>
    <xf numFmtId="38" fontId="17" fillId="0" borderId="0" xfId="17" applyFont="1" applyAlignment="1">
      <alignment horizontal="right"/>
    </xf>
    <xf numFmtId="0" fontId="17" fillId="0" borderId="1" xfId="0" applyFont="1" applyBorder="1" applyAlignment="1">
      <alignment horizontal="center" vertical="center"/>
    </xf>
    <xf numFmtId="0" fontId="17" fillId="0" borderId="18" xfId="0" applyFont="1" applyAlignment="1">
      <alignment horizontal="center" vertical="center"/>
    </xf>
    <xf numFmtId="0" fontId="17" fillId="0" borderId="13" xfId="0" applyFont="1" applyAlignment="1">
      <alignment vertical="center"/>
    </xf>
    <xf numFmtId="0" fontId="17" fillId="0" borderId="1" xfId="0" applyFont="1" applyAlignment="1">
      <alignment vertical="center"/>
    </xf>
    <xf numFmtId="0" fontId="17" fillId="0" borderId="18" xfId="0" applyFont="1" applyAlignment="1">
      <alignment vertical="center"/>
    </xf>
    <xf numFmtId="0" fontId="17" fillId="0" borderId="13" xfId="0" applyFont="1" applyBorder="1" applyAlignment="1">
      <alignment horizontal="center" vertical="center"/>
    </xf>
    <xf numFmtId="0" fontId="17" fillId="0" borderId="18" xfId="0" applyFont="1" applyBorder="1" applyAlignment="1">
      <alignment horizontal="center" vertical="center"/>
    </xf>
    <xf numFmtId="0" fontId="17" fillId="0" borderId="1" xfId="0" applyFont="1" applyFill="1" applyAlignment="1">
      <alignment vertical="center"/>
    </xf>
    <xf numFmtId="0" fontId="17" fillId="0" borderId="0" xfId="0" applyFont="1" applyBorder="1" applyAlignment="1">
      <alignment horizontal="center" vertical="center"/>
    </xf>
    <xf numFmtId="0" fontId="17" fillId="0" borderId="21" xfId="0" applyFont="1" applyBorder="1" applyAlignment="1">
      <alignment horizontal="center" vertical="center"/>
    </xf>
    <xf numFmtId="3" fontId="17" fillId="0" borderId="0" xfId="0" applyFont="1" applyBorder="1" applyAlignment="1">
      <alignment horizontal="right" vertical="center"/>
    </xf>
    <xf numFmtId="3" fontId="17" fillId="0" borderId="0" xfId="0" applyFont="1" applyAlignment="1">
      <alignment horizontal="right" vertical="center"/>
    </xf>
    <xf numFmtId="3" fontId="17" fillId="0" borderId="11" xfId="0" applyFont="1" applyAlignment="1">
      <alignment horizontal="right" vertical="center"/>
    </xf>
    <xf numFmtId="0" fontId="18" fillId="0" borderId="21" xfId="0" applyFont="1" applyBorder="1" applyAlignment="1">
      <alignment horizontal="center" vertical="center"/>
    </xf>
    <xf numFmtId="38" fontId="17" fillId="0" borderId="0" xfId="0" applyNumberFormat="1" applyFont="1" applyAlignment="1">
      <alignment/>
    </xf>
    <xf numFmtId="0" fontId="18" fillId="0" borderId="11" xfId="0" applyFont="1" applyBorder="1" applyAlignment="1">
      <alignment horizontal="center" vertical="center"/>
    </xf>
    <xf numFmtId="3" fontId="18" fillId="0" borderId="0" xfId="0" applyFont="1" applyBorder="1" applyAlignment="1">
      <alignment vertical="center"/>
    </xf>
    <xf numFmtId="3" fontId="18" fillId="0" borderId="0" xfId="0" applyFont="1" applyAlignment="1">
      <alignment vertical="center"/>
    </xf>
    <xf numFmtId="3" fontId="17" fillId="0" borderId="0" xfId="0" applyFont="1" applyBorder="1" applyAlignment="1">
      <alignment vertical="center"/>
    </xf>
    <xf numFmtId="3" fontId="17" fillId="0" borderId="0" xfId="0" applyFont="1" applyAlignment="1">
      <alignment vertical="center"/>
    </xf>
    <xf numFmtId="0" fontId="17" fillId="0" borderId="0" xfId="0" applyFont="1" applyAlignment="1">
      <alignment horizontal="distributed"/>
    </xf>
    <xf numFmtId="0" fontId="17" fillId="0" borderId="11" xfId="0" applyFont="1" applyBorder="1" applyAlignment="1">
      <alignment/>
    </xf>
    <xf numFmtId="0" fontId="17" fillId="0" borderId="0" xfId="0" applyFont="1" applyAlignment="1">
      <alignment vertical="center"/>
    </xf>
    <xf numFmtId="3" fontId="17" fillId="0" borderId="12" xfId="0" applyFont="1" applyAlignment="1">
      <alignment vertical="center"/>
    </xf>
    <xf numFmtId="38" fontId="18" fillId="0" borderId="0" xfId="0" applyNumberFormat="1" applyFont="1" applyAlignment="1">
      <alignment horizontal="right"/>
    </xf>
    <xf numFmtId="0" fontId="18" fillId="0" borderId="0" xfId="0" applyFont="1" applyAlignment="1">
      <alignment horizontal="distributed"/>
    </xf>
    <xf numFmtId="0" fontId="17" fillId="0" borderId="12" xfId="0" applyFont="1" applyAlignment="1">
      <alignment vertical="center"/>
    </xf>
    <xf numFmtId="0" fontId="17" fillId="0" borderId="0" xfId="0" applyFont="1" applyAlignment="1">
      <alignment/>
    </xf>
    <xf numFmtId="0" fontId="17" fillId="0" borderId="12" xfId="0" applyFont="1" applyBorder="1" applyAlignment="1">
      <alignment/>
    </xf>
    <xf numFmtId="0" fontId="18" fillId="0" borderId="11" xfId="0" applyFont="1" applyBorder="1" applyAlignment="1">
      <alignment/>
    </xf>
    <xf numFmtId="3" fontId="18" fillId="0" borderId="12" xfId="0" applyFont="1" applyAlignment="1">
      <alignment vertical="center"/>
    </xf>
    <xf numFmtId="0" fontId="17" fillId="0" borderId="0" xfId="0" applyFont="1" applyBorder="1" applyAlignment="1">
      <alignment vertical="center"/>
    </xf>
    <xf numFmtId="38" fontId="17" fillId="0" borderId="12" xfId="0" applyNumberFormat="1" applyFont="1" applyBorder="1" applyAlignment="1">
      <alignment/>
    </xf>
    <xf numFmtId="38" fontId="17" fillId="0" borderId="0" xfId="0" applyNumberFormat="1" applyFont="1" applyBorder="1" applyAlignment="1">
      <alignment/>
    </xf>
    <xf numFmtId="0" fontId="17" fillId="0" borderId="0" xfId="0" applyFont="1" applyAlignment="1">
      <alignment horizontal="center" vertical="center"/>
    </xf>
    <xf numFmtId="38" fontId="17" fillId="0" borderId="12" xfId="0" applyNumberFormat="1" applyFont="1" applyBorder="1" applyAlignment="1">
      <alignment horizontal="right"/>
    </xf>
    <xf numFmtId="38" fontId="17" fillId="0" borderId="0" xfId="0" applyNumberFormat="1" applyFont="1" applyBorder="1" applyAlignment="1">
      <alignment horizontal="right"/>
    </xf>
    <xf numFmtId="38" fontId="17" fillId="0" borderId="11" xfId="0" applyNumberFormat="1" applyFont="1" applyBorder="1" applyAlignment="1">
      <alignment horizontal="right"/>
    </xf>
    <xf numFmtId="0" fontId="18" fillId="0" borderId="0" xfId="0" applyFont="1" applyAlignment="1">
      <alignment horizontal="distributed" vertical="center"/>
    </xf>
    <xf numFmtId="0" fontId="17" fillId="0" borderId="1" xfId="0" applyFont="1" applyBorder="1" applyAlignment="1">
      <alignment vertical="center"/>
    </xf>
    <xf numFmtId="0" fontId="18" fillId="0" borderId="0" xfId="0" applyFont="1" applyBorder="1" applyAlignment="1">
      <alignment horizontal="center" vertical="center"/>
    </xf>
    <xf numFmtId="38" fontId="18" fillId="0" borderId="12" xfId="0" applyNumberFormat="1" applyFont="1" applyBorder="1" applyAlignment="1">
      <alignment/>
    </xf>
    <xf numFmtId="38" fontId="18" fillId="0" borderId="0" xfId="0" applyNumberFormat="1" applyFont="1" applyBorder="1" applyAlignment="1">
      <alignment/>
    </xf>
    <xf numFmtId="38" fontId="18" fillId="0" borderId="11" xfId="0" applyNumberFormat="1" applyFont="1" applyBorder="1" applyAlignment="1">
      <alignment/>
    </xf>
    <xf numFmtId="0" fontId="17" fillId="0" borderId="9" xfId="0" applyFont="1" applyBorder="1" applyAlignment="1">
      <alignment horizontal="center" vertical="center"/>
    </xf>
    <xf numFmtId="3" fontId="17" fillId="0" borderId="12" xfId="0" applyFont="1" applyBorder="1" applyAlignment="1">
      <alignment vertical="center"/>
    </xf>
    <xf numFmtId="0" fontId="19" fillId="0" borderId="0" xfId="0" applyFont="1" applyAlignment="1">
      <alignment horizontal="distributed" vertical="center"/>
    </xf>
    <xf numFmtId="0" fontId="13" fillId="0" borderId="0" xfId="0" applyFont="1" applyAlignment="1">
      <alignment horizontal="distributed" vertical="center"/>
    </xf>
    <xf numFmtId="0" fontId="20" fillId="0" borderId="0" xfId="0" applyFont="1" applyAlignment="1">
      <alignment horizontal="distributed" vertical="center"/>
    </xf>
    <xf numFmtId="0" fontId="17" fillId="0" borderId="13" xfId="0" applyFont="1" applyBorder="1" applyAlignment="1">
      <alignment vertical="center"/>
    </xf>
    <xf numFmtId="0" fontId="17" fillId="0" borderId="18" xfId="0" applyFont="1" applyBorder="1" applyAlignment="1">
      <alignment vertical="center"/>
    </xf>
    <xf numFmtId="0" fontId="17" fillId="0" borderId="0" xfId="0" applyFont="1" applyBorder="1" applyAlignment="1">
      <alignment/>
    </xf>
    <xf numFmtId="0" fontId="17" fillId="0" borderId="2" xfId="0" applyFont="1" applyBorder="1" applyAlignment="1">
      <alignment vertical="center"/>
    </xf>
    <xf numFmtId="0" fontId="21" fillId="0" borderId="2" xfId="0" applyFont="1" applyBorder="1" applyAlignment="1">
      <alignment vertical="center"/>
    </xf>
    <xf numFmtId="0" fontId="21" fillId="0" borderId="0" xfId="0" applyFont="1" applyAlignment="1">
      <alignment vertical="center"/>
    </xf>
    <xf numFmtId="0" fontId="17" fillId="0" borderId="0" xfId="0" applyFont="1" applyAlignment="1">
      <alignment horizontal="right"/>
    </xf>
    <xf numFmtId="0" fontId="17" fillId="0" borderId="1" xfId="0" applyFont="1" applyAlignment="1">
      <alignment/>
    </xf>
    <xf numFmtId="0" fontId="17" fillId="0" borderId="1" xfId="0" applyFont="1" applyAlignment="1">
      <alignment horizontal="right"/>
    </xf>
    <xf numFmtId="0" fontId="17" fillId="0" borderId="1" xfId="0" applyFont="1" applyBorder="1" applyAlignment="1">
      <alignment/>
    </xf>
    <xf numFmtId="0" fontId="17" fillId="0" borderId="19" xfId="0" applyFont="1" applyAlignment="1">
      <alignment horizontal="center" vertical="center"/>
    </xf>
    <xf numFmtId="0" fontId="17" fillId="0" borderId="22" xfId="0" applyFont="1" applyAlignment="1">
      <alignment horizontal="center" vertical="center"/>
    </xf>
    <xf numFmtId="38" fontId="18" fillId="0" borderId="21" xfId="17" applyFont="1" applyAlignment="1">
      <alignment horizontal="center" vertical="center"/>
    </xf>
    <xf numFmtId="38" fontId="18" fillId="0" borderId="9" xfId="17" applyFont="1" applyAlignment="1">
      <alignment vertical="center"/>
    </xf>
    <xf numFmtId="38" fontId="18" fillId="0" borderId="10" xfId="17" applyFont="1" applyAlignment="1">
      <alignment vertical="center"/>
    </xf>
    <xf numFmtId="38" fontId="18" fillId="0" borderId="21" xfId="17" applyFont="1" applyAlignment="1">
      <alignment vertical="center"/>
    </xf>
    <xf numFmtId="38" fontId="17" fillId="0" borderId="15" xfId="17" applyFont="1" applyAlignment="1">
      <alignment vertical="center"/>
    </xf>
    <xf numFmtId="38" fontId="17" fillId="0" borderId="9" xfId="17" applyFont="1" applyAlignment="1">
      <alignment vertical="center"/>
    </xf>
    <xf numFmtId="38" fontId="17" fillId="0" borderId="10" xfId="17" applyFont="1" applyAlignment="1">
      <alignment vertical="center"/>
    </xf>
    <xf numFmtId="38" fontId="17" fillId="0" borderId="0" xfId="17" applyFont="1" applyAlignment="1">
      <alignment vertical="center"/>
    </xf>
    <xf numFmtId="38" fontId="17" fillId="0" borderId="9" xfId="17" applyFont="1" applyBorder="1" applyAlignment="1">
      <alignment vertical="center"/>
    </xf>
    <xf numFmtId="38" fontId="17" fillId="0" borderId="10" xfId="17" applyFont="1" applyBorder="1" applyAlignment="1">
      <alignment vertical="center"/>
    </xf>
    <xf numFmtId="38" fontId="17" fillId="0" borderId="15" xfId="17" applyFont="1" applyBorder="1" applyAlignment="1">
      <alignment vertical="center"/>
    </xf>
    <xf numFmtId="38" fontId="17" fillId="0" borderId="11" xfId="17" applyFont="1" applyAlignment="1">
      <alignment horizontal="center" vertical="center"/>
    </xf>
    <xf numFmtId="38" fontId="17" fillId="0" borderId="12" xfId="17" applyFont="1" applyAlignment="1">
      <alignment vertical="center"/>
    </xf>
    <xf numFmtId="38" fontId="17" fillId="0" borderId="11" xfId="17" applyFont="1" applyAlignment="1">
      <alignment vertical="center"/>
    </xf>
    <xf numFmtId="38" fontId="17" fillId="0" borderId="23" xfId="17" applyFont="1" applyAlignment="1">
      <alignment vertical="center"/>
    </xf>
    <xf numFmtId="38" fontId="17" fillId="0" borderId="12" xfId="17" applyFont="1" applyBorder="1" applyAlignment="1">
      <alignment vertical="center"/>
    </xf>
    <xf numFmtId="38" fontId="17" fillId="0" borderId="0" xfId="17" applyFont="1" applyBorder="1" applyAlignment="1">
      <alignment vertical="center"/>
    </xf>
    <xf numFmtId="38" fontId="17" fillId="0" borderId="23" xfId="17" applyFont="1" applyBorder="1" applyAlignment="1">
      <alignment vertical="center"/>
    </xf>
    <xf numFmtId="38" fontId="18" fillId="0" borderId="11" xfId="17" applyFont="1" applyAlignment="1">
      <alignment horizontal="center" vertical="center"/>
    </xf>
    <xf numFmtId="38" fontId="18" fillId="0" borderId="12" xfId="17" applyFont="1" applyAlignment="1">
      <alignment vertical="center"/>
    </xf>
    <xf numFmtId="38" fontId="18" fillId="0" borderId="0" xfId="17" applyFont="1" applyAlignment="1">
      <alignment vertical="center"/>
    </xf>
    <xf numFmtId="38" fontId="18" fillId="0" borderId="11" xfId="17" applyFont="1" applyAlignment="1">
      <alignment vertical="center"/>
    </xf>
    <xf numFmtId="38" fontId="18" fillId="0" borderId="23" xfId="17" applyFont="1" applyAlignment="1">
      <alignment horizontal="center" vertical="center"/>
    </xf>
    <xf numFmtId="38" fontId="18" fillId="0" borderId="12" xfId="17" applyFont="1" applyBorder="1" applyAlignment="1">
      <alignment/>
    </xf>
    <xf numFmtId="38" fontId="18" fillId="0" borderId="0" xfId="17" applyFont="1" applyBorder="1" applyAlignment="1">
      <alignment/>
    </xf>
    <xf numFmtId="38" fontId="18" fillId="0" borderId="0" xfId="17" applyFont="1" applyAlignment="1">
      <alignment/>
    </xf>
    <xf numFmtId="38" fontId="18" fillId="0" borderId="23" xfId="17" applyFont="1" applyBorder="1" applyAlignment="1">
      <alignment horizontal="center" vertical="center"/>
    </xf>
    <xf numFmtId="182" fontId="22" fillId="0" borderId="0" xfId="0" applyNumberFormat="1" applyFont="1" applyAlignment="1">
      <alignment/>
    </xf>
    <xf numFmtId="182" fontId="22" fillId="0" borderId="0" xfId="0" applyNumberFormat="1" applyFont="1" applyAlignment="1">
      <alignment horizontal="right"/>
    </xf>
    <xf numFmtId="38" fontId="17" fillId="0" borderId="23" xfId="17" applyFont="1" applyAlignment="1">
      <alignment horizontal="center" vertical="center"/>
    </xf>
    <xf numFmtId="182" fontId="22" fillId="0" borderId="0" xfId="0" applyNumberFormat="1" applyFont="1" applyAlignment="1">
      <alignment/>
    </xf>
    <xf numFmtId="38" fontId="17" fillId="0" borderId="23" xfId="17" applyFont="1" applyBorder="1" applyAlignment="1">
      <alignment horizontal="center" vertical="center"/>
    </xf>
    <xf numFmtId="38" fontId="17" fillId="0" borderId="12" xfId="17" applyFont="1" applyBorder="1" applyAlignment="1">
      <alignment/>
    </xf>
    <xf numFmtId="38" fontId="17" fillId="0" borderId="0" xfId="17" applyFont="1" applyBorder="1" applyAlignment="1">
      <alignment/>
    </xf>
    <xf numFmtId="38" fontId="17" fillId="0" borderId="0" xfId="17" applyFont="1" applyAlignment="1">
      <alignment/>
    </xf>
    <xf numFmtId="38" fontId="18" fillId="0" borderId="0" xfId="17" applyFont="1" applyBorder="1" applyAlignment="1">
      <alignment horizontal="center" vertical="center"/>
    </xf>
    <xf numFmtId="38" fontId="17" fillId="0" borderId="0" xfId="17" applyFont="1" applyAlignment="1">
      <alignment horizontal="center" vertical="center"/>
    </xf>
    <xf numFmtId="38" fontId="17" fillId="0" borderId="0" xfId="17" applyFont="1" applyBorder="1" applyAlignment="1">
      <alignment horizontal="center" vertical="center"/>
    </xf>
    <xf numFmtId="38" fontId="17" fillId="0" borderId="18" xfId="17" applyFont="1" applyBorder="1" applyAlignment="1">
      <alignment horizontal="center" vertical="center"/>
    </xf>
    <xf numFmtId="182" fontId="22" fillId="0" borderId="1" xfId="0" applyNumberFormat="1" applyFont="1" applyBorder="1" applyAlignment="1">
      <alignment/>
    </xf>
    <xf numFmtId="182" fontId="22" fillId="0" borderId="1" xfId="0" applyNumberFormat="1" applyFont="1" applyBorder="1" applyAlignment="1">
      <alignment horizontal="right"/>
    </xf>
    <xf numFmtId="38" fontId="17" fillId="0" borderId="24" xfId="17" applyFont="1" applyBorder="1" applyAlignment="1">
      <alignment horizontal="center" vertical="center"/>
    </xf>
    <xf numFmtId="182" fontId="22" fillId="0" borderId="13" xfId="0" applyNumberFormat="1" applyFont="1" applyBorder="1" applyAlignment="1">
      <alignment/>
    </xf>
    <xf numFmtId="182" fontId="22" fillId="0" borderId="18" xfId="0" applyNumberFormat="1" applyFont="1" applyBorder="1" applyAlignment="1">
      <alignment horizontal="right"/>
    </xf>
    <xf numFmtId="38" fontId="17" fillId="0" borderId="1" xfId="17" applyFont="1" applyBorder="1" applyAlignment="1">
      <alignment horizontal="center" vertical="center"/>
    </xf>
    <xf numFmtId="38" fontId="17" fillId="0" borderId="1" xfId="17" applyFont="1" applyAlignment="1">
      <alignment horizontal="center" vertical="center"/>
    </xf>
    <xf numFmtId="0" fontId="23" fillId="0" borderId="0" xfId="0" applyFont="1" applyAlignment="1">
      <alignment horizontal="center"/>
    </xf>
    <xf numFmtId="0" fontId="23" fillId="0" borderId="0" xfId="0" applyFont="1" applyAlignment="1">
      <alignment/>
    </xf>
    <xf numFmtId="0" fontId="24" fillId="0" borderId="1" xfId="0" applyFont="1" applyAlignment="1">
      <alignment/>
    </xf>
    <xf numFmtId="0" fontId="24" fillId="0" borderId="1" xfId="0" applyFont="1" applyAlignment="1">
      <alignment horizontal="right"/>
    </xf>
    <xf numFmtId="0" fontId="0" fillId="0" borderId="19" xfId="0" applyAlignment="1">
      <alignment horizontal="center" vertical="center"/>
    </xf>
    <xf numFmtId="0" fontId="0" fillId="0" borderId="22" xfId="0" applyAlignment="1">
      <alignment horizontal="center" vertical="center"/>
    </xf>
    <xf numFmtId="3" fontId="0" fillId="0" borderId="0" xfId="0" applyAlignment="1">
      <alignment/>
    </xf>
    <xf numFmtId="3" fontId="0" fillId="0" borderId="0" xfId="0" applyFont="1" applyAlignment="1">
      <alignment/>
    </xf>
    <xf numFmtId="3" fontId="18" fillId="0" borderId="12" xfId="0" applyFont="1" applyBorder="1" applyAlignment="1">
      <alignment/>
    </xf>
    <xf numFmtId="3" fontId="18" fillId="0" borderId="0" xfId="0" applyFont="1" applyBorder="1" applyAlignment="1">
      <alignment/>
    </xf>
    <xf numFmtId="3" fontId="0" fillId="0" borderId="0" xfId="0" applyAlignment="1">
      <alignment horizontal="right"/>
    </xf>
    <xf numFmtId="3" fontId="0" fillId="0" borderId="1" xfId="0" applyAlignment="1">
      <alignment horizontal="right"/>
    </xf>
    <xf numFmtId="0" fontId="0" fillId="0" borderId="1" xfId="0" applyAlignment="1">
      <alignment horizontal="right"/>
    </xf>
    <xf numFmtId="0" fontId="0" fillId="0" borderId="22" xfId="0" applyFont="1" applyAlignment="1">
      <alignment horizontal="center" vertical="center"/>
    </xf>
    <xf numFmtId="3" fontId="0" fillId="0" borderId="0" xfId="0" applyFont="1" applyBorder="1" applyAlignment="1">
      <alignment/>
    </xf>
    <xf numFmtId="3" fontId="0" fillId="0" borderId="0" xfId="0" applyNumberFormat="1" applyAlignment="1">
      <alignment horizontal="right"/>
    </xf>
    <xf numFmtId="0" fontId="0" fillId="0" borderId="21" xfId="0" applyBorder="1" applyAlignment="1">
      <alignment horizontal="center"/>
    </xf>
    <xf numFmtId="0" fontId="0" fillId="0" borderId="11" xfId="0" applyBorder="1" applyAlignment="1" quotePrefix="1">
      <alignment horizontal="center"/>
    </xf>
    <xf numFmtId="0" fontId="0" fillId="0" borderId="11" xfId="0" applyFont="1" applyBorder="1" applyAlignment="1" quotePrefix="1">
      <alignment horizontal="center"/>
    </xf>
    <xf numFmtId="0" fontId="18" fillId="0" borderId="11" xfId="0" applyFont="1" applyBorder="1" applyAlignment="1" quotePrefix="1">
      <alignment horizontal="center"/>
    </xf>
    <xf numFmtId="0" fontId="0" fillId="0" borderId="11" xfId="0" applyBorder="1" applyAlignment="1">
      <alignment horizontal="center"/>
    </xf>
    <xf numFmtId="0" fontId="0" fillId="0" borderId="18" xfId="0" applyBorder="1" applyAlignment="1" quotePrefix="1">
      <alignment horizontal="center"/>
    </xf>
    <xf numFmtId="0" fontId="0" fillId="0" borderId="22" xfId="0" applyBorder="1" applyAlignment="1">
      <alignment horizontal="center" vertical="center"/>
    </xf>
    <xf numFmtId="3" fontId="0" fillId="0" borderId="12" xfId="0" applyBorder="1" applyAlignment="1">
      <alignment/>
    </xf>
    <xf numFmtId="3" fontId="0" fillId="0" borderId="12" xfId="0" applyFont="1" applyBorder="1" applyAlignment="1">
      <alignment/>
    </xf>
    <xf numFmtId="0" fontId="18" fillId="0" borderId="0" xfId="0" applyFont="1" applyAlignment="1">
      <alignment/>
    </xf>
    <xf numFmtId="0" fontId="0" fillId="0" borderId="11" xfId="0" applyBorder="1" applyAlignment="1">
      <alignment/>
    </xf>
    <xf numFmtId="3" fontId="0" fillId="0" borderId="12" xfId="0" applyNumberFormat="1" applyBorder="1" applyAlignment="1">
      <alignment/>
    </xf>
    <xf numFmtId="3" fontId="0" fillId="0" borderId="0" xfId="0" applyNumberFormat="1" applyAlignment="1">
      <alignment/>
    </xf>
    <xf numFmtId="3" fontId="0" fillId="0" borderId="12" xfId="0" applyNumberFormat="1" applyFont="1" applyBorder="1" applyAlignment="1">
      <alignment/>
    </xf>
    <xf numFmtId="3" fontId="0" fillId="0" borderId="0" xfId="0" applyNumberFormat="1" applyFont="1" applyAlignment="1">
      <alignment/>
    </xf>
    <xf numFmtId="3" fontId="0" fillId="0" borderId="12" xfId="0" applyBorder="1" applyAlignment="1">
      <alignment horizontal="right"/>
    </xf>
    <xf numFmtId="3" fontId="0" fillId="0" borderId="13" xfId="0" applyBorder="1" applyAlignment="1">
      <alignment horizontal="right"/>
    </xf>
    <xf numFmtId="0" fontId="8" fillId="0" borderId="0" xfId="0" applyFont="1" applyAlignment="1">
      <alignment horizontal="center"/>
    </xf>
    <xf numFmtId="0" fontId="0" fillId="0" borderId="1" xfId="0" applyFont="1" applyAlignment="1">
      <alignment/>
    </xf>
    <xf numFmtId="0" fontId="0" fillId="0" borderId="5" xfId="0" applyBorder="1" applyAlignment="1">
      <alignment horizontal="center" vertical="center"/>
    </xf>
    <xf numFmtId="0" fontId="0" fillId="0" borderId="4" xfId="0" applyBorder="1" applyAlignment="1">
      <alignment horizontal="center" vertical="center"/>
    </xf>
    <xf numFmtId="3" fontId="0" fillId="0" borderId="0" xfId="0" applyBorder="1" applyAlignment="1">
      <alignment/>
    </xf>
    <xf numFmtId="0" fontId="0" fillId="0" borderId="12" xfId="0" applyBorder="1" applyAlignment="1">
      <alignment/>
    </xf>
    <xf numFmtId="3" fontId="0" fillId="0" borderId="0" xfId="0" applyBorder="1" applyAlignment="1">
      <alignment horizontal="right"/>
    </xf>
    <xf numFmtId="3" fontId="0" fillId="0" borderId="1" xfId="0" applyBorder="1" applyAlignment="1">
      <alignment horizontal="right"/>
    </xf>
    <xf numFmtId="0" fontId="0" fillId="0" borderId="0" xfId="0" applyFill="1" applyBorder="1" applyAlignment="1">
      <alignment horizontal="center" vertical="center"/>
    </xf>
    <xf numFmtId="3" fontId="0" fillId="0" borderId="0" xfId="0" applyFill="1" applyBorder="1" applyAlignment="1">
      <alignment/>
    </xf>
    <xf numFmtId="3" fontId="0" fillId="0" borderId="0" xfId="0" applyFont="1" applyFill="1" applyBorder="1" applyAlignment="1">
      <alignment/>
    </xf>
    <xf numFmtId="3" fontId="18" fillId="0" borderId="0" xfId="0" applyFont="1" applyFill="1" applyBorder="1" applyAlignment="1">
      <alignment/>
    </xf>
    <xf numFmtId="0" fontId="0" fillId="0" borderId="0" xfId="0" applyFill="1" applyBorder="1" applyAlignment="1">
      <alignment/>
    </xf>
    <xf numFmtId="0" fontId="0" fillId="0" borderId="12" xfId="0" applyBorder="1" applyAlignment="1">
      <alignment horizontal="right"/>
    </xf>
    <xf numFmtId="3" fontId="0" fillId="0" borderId="0" xfId="0" applyFill="1" applyBorder="1" applyAlignment="1">
      <alignment horizontal="right"/>
    </xf>
    <xf numFmtId="0" fontId="0" fillId="0" borderId="22" xfId="0" applyFill="1" applyAlignment="1">
      <alignment horizontal="center" vertical="center"/>
    </xf>
    <xf numFmtId="3" fontId="0" fillId="0" borderId="0" xfId="0" applyFont="1" applyFill="1" applyAlignment="1">
      <alignment horizontal="right"/>
    </xf>
    <xf numFmtId="3" fontId="0" fillId="0" borderId="0" xfId="0" applyFont="1" applyFill="1" applyAlignment="1">
      <alignment/>
    </xf>
    <xf numFmtId="3" fontId="0" fillId="0" borderId="0" xfId="0" applyFont="1" applyAlignment="1">
      <alignment horizontal="right"/>
    </xf>
    <xf numFmtId="0" fontId="0" fillId="0" borderId="0" xfId="0" applyFill="1" applyAlignment="1">
      <alignment/>
    </xf>
    <xf numFmtId="3" fontId="0" fillId="0" borderId="0" xfId="0" applyFill="1" applyAlignment="1">
      <alignment horizontal="right"/>
    </xf>
    <xf numFmtId="3" fontId="0" fillId="0" borderId="0" xfId="0" applyNumberFormat="1" applyFill="1" applyAlignment="1">
      <alignment horizontal="right"/>
    </xf>
    <xf numFmtId="3" fontId="0" fillId="0" borderId="12" xfId="0" applyFont="1" applyFill="1" applyBorder="1" applyAlignment="1">
      <alignment/>
    </xf>
    <xf numFmtId="3" fontId="0" fillId="0" borderId="0" xfId="0" applyNumberFormat="1" applyFill="1" applyBorder="1" applyAlignment="1">
      <alignment horizontal="right"/>
    </xf>
    <xf numFmtId="0" fontId="0" fillId="0" borderId="0" xfId="0" applyFont="1" applyFill="1" applyBorder="1" applyAlignment="1">
      <alignment/>
    </xf>
    <xf numFmtId="3" fontId="18" fillId="0" borderId="0" xfId="0" applyFont="1" applyAlignment="1">
      <alignment/>
    </xf>
    <xf numFmtId="3" fontId="0" fillId="0" borderId="1" xfId="0" applyFill="1" applyBorder="1" applyAlignment="1">
      <alignment horizontal="right"/>
    </xf>
    <xf numFmtId="0" fontId="17" fillId="0" borderId="4" xfId="0" applyFont="1" applyBorder="1" applyAlignment="1">
      <alignment horizontal="center" vertical="center"/>
    </xf>
    <xf numFmtId="0" fontId="10" fillId="0" borderId="0" xfId="0" applyFont="1" applyFill="1" applyAlignment="1">
      <alignment/>
    </xf>
    <xf numFmtId="0" fontId="17" fillId="0" borderId="0" xfId="0" applyFont="1" applyFill="1" applyAlignment="1">
      <alignment/>
    </xf>
    <xf numFmtId="0" fontId="17" fillId="0" borderId="1" xfId="0" applyFont="1" applyFill="1" applyAlignment="1">
      <alignment/>
    </xf>
    <xf numFmtId="0" fontId="17" fillId="0" borderId="1" xfId="0" applyFont="1" applyFill="1" applyAlignment="1">
      <alignment horizontal="right"/>
    </xf>
    <xf numFmtId="0" fontId="17" fillId="0" borderId="14" xfId="0" applyFont="1" applyFill="1" applyAlignment="1">
      <alignment vertical="center"/>
    </xf>
    <xf numFmtId="0" fontId="17" fillId="0" borderId="3" xfId="0" applyFont="1" applyFill="1" applyAlignment="1">
      <alignment vertical="center"/>
    </xf>
    <xf numFmtId="0" fontId="17" fillId="0" borderId="25" xfId="0" applyFont="1" applyFill="1" applyAlignment="1">
      <alignment vertical="center"/>
    </xf>
    <xf numFmtId="0" fontId="17" fillId="0" borderId="11" xfId="0" applyFont="1" applyFill="1" applyAlignment="1">
      <alignment horizontal="center" vertical="center"/>
    </xf>
    <xf numFmtId="0" fontId="17" fillId="0" borderId="23" xfId="0" applyFont="1" applyFill="1" applyAlignment="1">
      <alignment horizontal="center" vertical="center"/>
    </xf>
    <xf numFmtId="0" fontId="17" fillId="0" borderId="12" xfId="0" applyFont="1" applyFill="1" applyBorder="1" applyAlignment="1">
      <alignment horizontal="center" vertical="center"/>
    </xf>
    <xf numFmtId="0" fontId="17" fillId="0" borderId="17" xfId="0" applyFont="1" applyFill="1" applyAlignment="1">
      <alignment vertical="center"/>
    </xf>
    <xf numFmtId="0" fontId="17" fillId="0" borderId="6" xfId="0" applyFont="1" applyFill="1" applyAlignment="1">
      <alignment vertical="center"/>
    </xf>
    <xf numFmtId="0" fontId="17" fillId="0" borderId="26" xfId="0" applyFont="1" applyFill="1" applyAlignment="1">
      <alignment vertical="center"/>
    </xf>
    <xf numFmtId="0" fontId="18" fillId="0" borderId="21" xfId="0" applyFont="1" applyFill="1" applyBorder="1" applyAlignment="1">
      <alignment horizontal="center" vertical="center"/>
    </xf>
    <xf numFmtId="38" fontId="18" fillId="0" borderId="10" xfId="17" applyFont="1" applyFill="1" applyBorder="1" applyAlignment="1">
      <alignment vertical="center"/>
    </xf>
    <xf numFmtId="0" fontId="18" fillId="0" borderId="11" xfId="0" applyFont="1" applyFill="1" applyBorder="1" applyAlignment="1">
      <alignment horizontal="center" vertical="center"/>
    </xf>
    <xf numFmtId="38" fontId="18" fillId="0" borderId="0" xfId="17" applyFont="1" applyFill="1" applyBorder="1" applyAlignment="1">
      <alignment vertical="center"/>
    </xf>
    <xf numFmtId="38" fontId="18" fillId="0" borderId="0" xfId="17" applyFont="1" applyFill="1" applyBorder="1" applyAlignment="1" applyProtection="1">
      <alignment vertical="center"/>
      <protection locked="0"/>
    </xf>
    <xf numFmtId="38" fontId="17" fillId="0" borderId="0" xfId="17" applyFont="1" applyFill="1" applyBorder="1" applyAlignment="1">
      <alignment vertical="center"/>
    </xf>
    <xf numFmtId="38" fontId="17" fillId="0" borderId="0" xfId="17" applyFont="1" applyFill="1" applyBorder="1" applyAlignment="1" applyProtection="1">
      <alignment vertical="center"/>
      <protection locked="0"/>
    </xf>
    <xf numFmtId="0" fontId="17" fillId="0" borderId="11" xfId="0" applyFont="1" applyFill="1" applyBorder="1" applyAlignment="1">
      <alignment horizontal="center" vertical="center"/>
    </xf>
    <xf numFmtId="0" fontId="17" fillId="0" borderId="18" xfId="0" applyFont="1" applyFill="1" applyBorder="1" applyAlignment="1">
      <alignment horizontal="center" vertical="center"/>
    </xf>
    <xf numFmtId="3" fontId="17" fillId="0" borderId="1" xfId="0" applyFont="1" applyFill="1" applyBorder="1" applyAlignment="1">
      <alignment vertical="center"/>
    </xf>
    <xf numFmtId="38" fontId="17" fillId="0" borderId="1" xfId="17" applyFont="1" applyFill="1" applyBorder="1" applyAlignment="1">
      <alignment vertical="center"/>
    </xf>
    <xf numFmtId="38" fontId="17" fillId="0" borderId="1" xfId="17" applyFont="1" applyFill="1" applyBorder="1" applyAlignment="1" applyProtection="1">
      <alignment vertical="center"/>
      <protection locked="0"/>
    </xf>
    <xf numFmtId="0" fontId="25" fillId="0" borderId="0" xfId="0" applyFont="1" applyFill="1" applyAlignment="1">
      <alignment/>
    </xf>
    <xf numFmtId="0" fontId="17" fillId="0" borderId="22" xfId="0" applyFont="1" applyBorder="1" applyAlignment="1">
      <alignment horizontal="center" vertical="center"/>
    </xf>
    <xf numFmtId="0" fontId="17" fillId="0" borderId="11" xfId="0" applyFont="1" applyAlignment="1">
      <alignment horizontal="center"/>
    </xf>
    <xf numFmtId="3" fontId="17" fillId="0" borderId="12" xfId="0" applyFont="1" applyAlignment="1">
      <alignment/>
    </xf>
    <xf numFmtId="3" fontId="17" fillId="0" borderId="0" xfId="0" applyFont="1" applyAlignment="1">
      <alignment/>
    </xf>
    <xf numFmtId="3" fontId="17" fillId="0" borderId="11" xfId="0" applyFont="1" applyAlignment="1">
      <alignment/>
    </xf>
    <xf numFmtId="0" fontId="17" fillId="0" borderId="11" xfId="0" applyFont="1" applyAlignment="1" quotePrefix="1">
      <alignment horizontal="center"/>
    </xf>
    <xf numFmtId="0" fontId="17" fillId="0" borderId="18" xfId="0" applyFont="1" applyAlignment="1">
      <alignment horizontal="center"/>
    </xf>
    <xf numFmtId="0" fontId="17" fillId="0" borderId="13" xfId="0" applyFont="1" applyAlignment="1">
      <alignment/>
    </xf>
    <xf numFmtId="0" fontId="17" fillId="0" borderId="18" xfId="0" applyFont="1" applyAlignment="1">
      <alignment/>
    </xf>
    <xf numFmtId="0" fontId="17" fillId="0" borderId="2" xfId="0" applyFont="1" applyAlignment="1">
      <alignment/>
    </xf>
    <xf numFmtId="0" fontId="17" fillId="0" borderId="8" xfId="0" applyFont="1" applyAlignment="1">
      <alignment horizontal="center" vertical="center"/>
    </xf>
    <xf numFmtId="0" fontId="13" fillId="0" borderId="21" xfId="0" applyFont="1" applyAlignment="1">
      <alignment horizontal="center" vertical="center"/>
    </xf>
    <xf numFmtId="3" fontId="13" fillId="0" borderId="10" xfId="0" applyFont="1" applyAlignment="1">
      <alignment vertical="center"/>
    </xf>
    <xf numFmtId="3" fontId="13" fillId="0" borderId="0" xfId="0" applyFont="1" applyAlignment="1">
      <alignment vertical="center"/>
    </xf>
    <xf numFmtId="0" fontId="13" fillId="0" borderId="18" xfId="0" applyFont="1" applyAlignment="1">
      <alignment horizontal="center" vertical="center"/>
    </xf>
    <xf numFmtId="3" fontId="13" fillId="0" borderId="1" xfId="0" applyFont="1" applyAlignment="1">
      <alignment vertical="center"/>
    </xf>
    <xf numFmtId="3" fontId="17" fillId="0" borderId="0" xfId="0" applyNumberFormat="1" applyFont="1" applyAlignment="1">
      <alignment/>
    </xf>
    <xf numFmtId="0" fontId="21" fillId="0" borderId="0" xfId="0" applyFont="1" applyBorder="1" applyAlignment="1">
      <alignment vertical="center"/>
    </xf>
    <xf numFmtId="0" fontId="21" fillId="0" borderId="2" xfId="0" applyFont="1" applyBorder="1" applyAlignment="1">
      <alignment horizontal="center" vertical="center"/>
    </xf>
    <xf numFmtId="0" fontId="16" fillId="0" borderId="0" xfId="0" applyFont="1" applyBorder="1" applyAlignment="1">
      <alignment horizontal="center"/>
    </xf>
    <xf numFmtId="0" fontId="21" fillId="0" borderId="0" xfId="0" applyFont="1" applyAlignment="1">
      <alignment vertical="top"/>
    </xf>
    <xf numFmtId="0" fontId="21" fillId="0" borderId="1" xfId="0" applyFont="1" applyAlignment="1">
      <alignment vertical="center"/>
    </xf>
    <xf numFmtId="0" fontId="17" fillId="0" borderId="1" xfId="0" applyFont="1" applyAlignment="1">
      <alignment horizontal="right" vertical="center"/>
    </xf>
    <xf numFmtId="0" fontId="17" fillId="0" borderId="0" xfId="0" applyFont="1" applyBorder="1" applyAlignment="1">
      <alignment horizontal="right" vertical="center"/>
    </xf>
    <xf numFmtId="0" fontId="17" fillId="0" borderId="10" xfId="0" applyFont="1" applyBorder="1" applyAlignment="1">
      <alignment horizontal="center" vertical="center"/>
    </xf>
    <xf numFmtId="0" fontId="17" fillId="0" borderId="10" xfId="0" applyFont="1" applyBorder="1" applyAlignment="1">
      <alignment vertical="center"/>
    </xf>
    <xf numFmtId="0" fontId="17" fillId="0" borderId="10" xfId="0" applyFont="1" applyAlignment="1">
      <alignment vertical="center"/>
    </xf>
    <xf numFmtId="0" fontId="17" fillId="0" borderId="21" xfId="0" applyFont="1" applyAlignment="1">
      <alignment vertical="center"/>
    </xf>
    <xf numFmtId="0" fontId="17" fillId="0" borderId="9" xfId="0" applyFont="1" applyAlignment="1">
      <alignment vertical="center"/>
    </xf>
    <xf numFmtId="0" fontId="17" fillId="0" borderId="21" xfId="0" applyFont="1" applyAlignment="1">
      <alignment horizontal="center" vertical="center"/>
    </xf>
    <xf numFmtId="3" fontId="17" fillId="0" borderId="0" xfId="0" applyNumberFormat="1" applyFont="1" applyAlignment="1">
      <alignment vertical="center"/>
    </xf>
    <xf numFmtId="3" fontId="17" fillId="0" borderId="0" xfId="0" applyNumberFormat="1" applyFont="1" applyAlignment="1">
      <alignment horizontal="right" vertical="center"/>
    </xf>
    <xf numFmtId="3" fontId="18" fillId="0" borderId="0" xfId="0" applyNumberFormat="1" applyFont="1" applyAlignment="1">
      <alignment vertical="center"/>
    </xf>
    <xf numFmtId="3" fontId="17" fillId="0" borderId="12" xfId="0" applyNumberFormat="1" applyFont="1" applyBorder="1" applyAlignment="1">
      <alignment vertical="center"/>
    </xf>
    <xf numFmtId="3" fontId="17" fillId="0" borderId="11" xfId="0" applyFont="1" applyAlignment="1">
      <alignment vertical="center"/>
    </xf>
    <xf numFmtId="3" fontId="18" fillId="0" borderId="0" xfId="0" applyNumberFormat="1" applyFont="1" applyAlignment="1">
      <alignment horizontal="right" vertical="center"/>
    </xf>
    <xf numFmtId="0" fontId="18" fillId="0" borderId="11" xfId="0" applyFont="1" applyAlignment="1">
      <alignment horizontal="center" vertical="center"/>
    </xf>
    <xf numFmtId="3" fontId="17" fillId="0" borderId="11" xfId="0" applyNumberFormat="1" applyFont="1" applyBorder="1" applyAlignment="1">
      <alignment vertical="center"/>
    </xf>
    <xf numFmtId="0" fontId="18" fillId="0" borderId="12" xfId="0" applyFont="1" applyBorder="1" applyAlignment="1">
      <alignment horizontal="center" vertical="center"/>
    </xf>
    <xf numFmtId="0" fontId="18" fillId="0" borderId="0" xfId="0" applyFont="1" applyAlignment="1">
      <alignment horizontal="center" vertical="center"/>
    </xf>
    <xf numFmtId="3" fontId="17" fillId="0" borderId="0" xfId="0" applyNumberFormat="1" applyFont="1" applyBorder="1" applyAlignment="1">
      <alignment vertical="center"/>
    </xf>
    <xf numFmtId="0" fontId="17" fillId="0" borderId="0" xfId="0" applyFont="1" applyFill="1" applyBorder="1" applyAlignment="1">
      <alignment vertical="center"/>
    </xf>
    <xf numFmtId="0" fontId="18" fillId="0" borderId="1" xfId="0" applyFont="1" applyBorder="1" applyAlignment="1">
      <alignment horizontal="distributed" vertical="center"/>
    </xf>
    <xf numFmtId="0" fontId="18" fillId="0" borderId="18" xfId="0" applyFont="1" applyBorder="1" applyAlignment="1">
      <alignment horizontal="center" vertical="center"/>
    </xf>
    <xf numFmtId="3" fontId="18" fillId="0" borderId="13" xfId="0" applyFont="1" applyBorder="1" applyAlignment="1">
      <alignment vertical="center"/>
    </xf>
    <xf numFmtId="3" fontId="18" fillId="0" borderId="1" xfId="0" applyFont="1" applyBorder="1" applyAlignment="1">
      <alignment vertical="center"/>
    </xf>
    <xf numFmtId="3" fontId="18" fillId="0" borderId="1" xfId="0" applyFont="1" applyFill="1" applyBorder="1" applyAlignment="1">
      <alignment vertical="center"/>
    </xf>
    <xf numFmtId="3" fontId="17" fillId="0" borderId="1" xfId="0" applyFont="1" applyBorder="1" applyAlignment="1">
      <alignment vertical="center"/>
    </xf>
    <xf numFmtId="3" fontId="17" fillId="0" borderId="1" xfId="0" applyFont="1" applyBorder="1" applyAlignment="1">
      <alignment horizontal="right" vertical="center"/>
    </xf>
    <xf numFmtId="0" fontId="21" fillId="0" borderId="2" xfId="0" applyFont="1" applyFill="1" applyBorder="1" applyAlignment="1">
      <alignment vertical="center"/>
    </xf>
    <xf numFmtId="0" fontId="21" fillId="0" borderId="0" xfId="0" applyFont="1" applyFill="1" applyBorder="1" applyAlignment="1">
      <alignment vertical="center"/>
    </xf>
    <xf numFmtId="0" fontId="21" fillId="0" borderId="0" xfId="0" applyFont="1" applyAlignment="1">
      <alignment/>
    </xf>
    <xf numFmtId="0" fontId="21" fillId="0" borderId="1" xfId="0" applyFont="1" applyBorder="1" applyAlignment="1">
      <alignment vertical="center"/>
    </xf>
    <xf numFmtId="0" fontId="21" fillId="0" borderId="0" xfId="0" applyFont="1" applyFill="1" applyBorder="1" applyAlignment="1">
      <alignment/>
    </xf>
    <xf numFmtId="0" fontId="21" fillId="0" borderId="0" xfId="0" applyFont="1" applyFill="1" applyAlignment="1">
      <alignment/>
    </xf>
    <xf numFmtId="38" fontId="21" fillId="0" borderId="0" xfId="0" applyNumberFormat="1" applyFont="1" applyFill="1" applyAlignment="1">
      <alignment/>
    </xf>
    <xf numFmtId="38" fontId="17" fillId="0" borderId="21" xfId="17" applyFont="1" applyBorder="1" applyAlignment="1">
      <alignment vertical="center"/>
    </xf>
    <xf numFmtId="38" fontId="17" fillId="0" borderId="11" xfId="17" applyFont="1" applyBorder="1" applyAlignment="1">
      <alignment vertical="center"/>
    </xf>
    <xf numFmtId="38" fontId="18" fillId="0" borderId="11" xfId="17" applyFont="1" applyBorder="1" applyAlignment="1">
      <alignment horizontal="center" vertical="center"/>
    </xf>
    <xf numFmtId="38" fontId="17" fillId="0" borderId="11" xfId="17" applyFont="1" applyBorder="1" applyAlignment="1">
      <alignment horizontal="center" vertical="center"/>
    </xf>
    <xf numFmtId="38" fontId="18" fillId="0" borderId="0" xfId="17" applyFont="1" applyBorder="1" applyAlignment="1">
      <alignment vertical="center"/>
    </xf>
    <xf numFmtId="0" fontId="21" fillId="0" borderId="1" xfId="0" applyFont="1" applyAlignment="1">
      <alignment/>
    </xf>
    <xf numFmtId="0" fontId="9" fillId="0" borderId="22" xfId="0" applyFont="1" applyAlignment="1">
      <alignment horizontal="center" vertical="center"/>
    </xf>
    <xf numFmtId="0" fontId="9" fillId="0" borderId="22" xfId="0" applyFont="1" applyBorder="1" applyAlignment="1">
      <alignment horizontal="center" vertical="center"/>
    </xf>
    <xf numFmtId="0" fontId="9" fillId="0" borderId="19" xfId="0" applyFont="1" applyBorder="1" applyAlignment="1">
      <alignment horizontal="center" vertical="center"/>
    </xf>
    <xf numFmtId="0" fontId="0" fillId="0" borderId="0" xfId="0" applyFill="1" applyAlignment="1">
      <alignment vertical="center"/>
    </xf>
    <xf numFmtId="0" fontId="0" fillId="0" borderId="11" xfId="0" applyFill="1" applyAlignment="1">
      <alignment horizontal="center" vertical="center"/>
    </xf>
    <xf numFmtId="0" fontId="0" fillId="0" borderId="12" xfId="0" applyFill="1" applyAlignment="1">
      <alignment horizontal="right" vertical="center"/>
    </xf>
    <xf numFmtId="0" fontId="0" fillId="0" borderId="11" xfId="0" applyFill="1" applyAlignment="1" quotePrefix="1">
      <alignment horizontal="center" vertical="center"/>
    </xf>
    <xf numFmtId="0" fontId="0" fillId="0" borderId="12" xfId="0" applyFill="1" applyAlignment="1" quotePrefix="1">
      <alignment horizontal="right" vertical="center"/>
    </xf>
    <xf numFmtId="38" fontId="0" fillId="0" borderId="0" xfId="17" applyFill="1" applyAlignment="1">
      <alignment vertical="center"/>
    </xf>
    <xf numFmtId="38" fontId="0" fillId="0" borderId="0" xfId="17" applyFill="1" applyAlignment="1">
      <alignment horizontal="right" vertical="center"/>
    </xf>
    <xf numFmtId="0" fontId="9" fillId="0" borderId="0" xfId="0" applyFont="1" applyFill="1" applyAlignment="1">
      <alignment vertical="center"/>
    </xf>
    <xf numFmtId="0" fontId="0" fillId="0" borderId="11" xfId="0" applyNumberFormat="1" applyFill="1" applyAlignment="1" quotePrefix="1">
      <alignment horizontal="center" vertical="center"/>
    </xf>
    <xf numFmtId="0" fontId="0" fillId="0" borderId="0" xfId="0" applyFill="1" applyAlignment="1">
      <alignment horizontal="right" vertical="center"/>
    </xf>
    <xf numFmtId="199" fontId="13" fillId="0" borderId="0" xfId="0" applyNumberFormat="1" applyFont="1" applyAlignment="1">
      <alignment/>
    </xf>
    <xf numFmtId="0" fontId="17" fillId="0" borderId="14" xfId="0" applyFont="1" applyBorder="1" applyAlignment="1">
      <alignment horizontal="center" vertical="center"/>
    </xf>
    <xf numFmtId="0" fontId="17" fillId="0" borderId="3" xfId="0" applyFont="1" applyAlignment="1" quotePrefix="1">
      <alignment horizontal="center" vertical="center"/>
    </xf>
    <xf numFmtId="0" fontId="17" fillId="0" borderId="15" xfId="0" applyFont="1" applyAlignment="1">
      <alignment horizontal="center" vertical="center"/>
    </xf>
    <xf numFmtId="0" fontId="17" fillId="0" borderId="23" xfId="0" applyFont="1" applyAlignment="1">
      <alignment horizontal="center" vertical="center"/>
    </xf>
    <xf numFmtId="0" fontId="17" fillId="0" borderId="6" xfId="0" applyFont="1" applyAlignment="1">
      <alignment horizontal="center" vertical="center"/>
    </xf>
    <xf numFmtId="3" fontId="20" fillId="0" borderId="12" xfId="0" applyFont="1" applyAlignment="1">
      <alignment vertical="center"/>
    </xf>
    <xf numFmtId="3" fontId="20" fillId="0" borderId="0" xfId="0" applyFont="1" applyAlignment="1">
      <alignment vertical="center"/>
    </xf>
    <xf numFmtId="187" fontId="20" fillId="0" borderId="0" xfId="0" applyNumberFormat="1" applyFont="1" applyAlignment="1">
      <alignment vertical="center"/>
    </xf>
    <xf numFmtId="0" fontId="17" fillId="0" borderId="2" xfId="0" applyFont="1" applyAlignment="1">
      <alignment vertical="center"/>
    </xf>
    <xf numFmtId="0" fontId="13" fillId="0" borderId="3" xfId="0" applyFont="1" applyAlignment="1">
      <alignment horizontal="center"/>
    </xf>
    <xf numFmtId="0" fontId="13" fillId="0" borderId="23" xfId="0" applyFont="1" applyAlignment="1">
      <alignment horizontal="center"/>
    </xf>
    <xf numFmtId="0" fontId="13" fillId="0" borderId="9" xfId="0" applyFont="1" applyAlignment="1">
      <alignment horizontal="center"/>
    </xf>
    <xf numFmtId="0" fontId="13" fillId="0" borderId="12" xfId="0" applyFont="1" applyAlignment="1">
      <alignment horizontal="center"/>
    </xf>
    <xf numFmtId="0" fontId="13" fillId="0" borderId="26" xfId="0" applyFont="1" applyAlignment="1">
      <alignment horizontal="center"/>
    </xf>
    <xf numFmtId="0" fontId="17" fillId="0" borderId="21" xfId="0" applyFont="1" applyAlignment="1">
      <alignment/>
    </xf>
    <xf numFmtId="0" fontId="17" fillId="0" borderId="9" xfId="0" applyFont="1" applyAlignment="1">
      <alignment/>
    </xf>
    <xf numFmtId="0" fontId="17" fillId="0" borderId="10" xfId="0" applyFont="1" applyAlignment="1">
      <alignment/>
    </xf>
    <xf numFmtId="187" fontId="17" fillId="0" borderId="0" xfId="0" applyFont="1" applyAlignment="1">
      <alignment/>
    </xf>
    <xf numFmtId="0" fontId="13" fillId="0" borderId="27" xfId="0" applyFont="1" applyBorder="1" applyAlignment="1">
      <alignment horizontal="center"/>
    </xf>
    <xf numFmtId="3" fontId="17" fillId="0" borderId="28" xfId="0" applyFont="1" applyBorder="1" applyAlignment="1">
      <alignment/>
    </xf>
    <xf numFmtId="3" fontId="17" fillId="0" borderId="29" xfId="0" applyFont="1" applyBorder="1" applyAlignment="1">
      <alignment/>
    </xf>
    <xf numFmtId="187" fontId="17" fillId="0" borderId="29" xfId="0" applyFont="1" applyBorder="1" applyAlignment="1">
      <alignment/>
    </xf>
    <xf numFmtId="187" fontId="17" fillId="0" borderId="0" xfId="0" applyNumberFormat="1" applyFont="1" applyAlignment="1">
      <alignment/>
    </xf>
    <xf numFmtId="0" fontId="17" fillId="0" borderId="0" xfId="0" applyFont="1" applyAlignment="1">
      <alignment horizontal="center"/>
    </xf>
    <xf numFmtId="0" fontId="17" fillId="0" borderId="3" xfId="0" applyFont="1" applyAlignment="1">
      <alignment horizontal="center"/>
    </xf>
    <xf numFmtId="0" fontId="17" fillId="0" borderId="15" xfId="0" applyFont="1" applyAlignment="1">
      <alignment horizontal="center"/>
    </xf>
    <xf numFmtId="0" fontId="17" fillId="0" borderId="23" xfId="0" applyFont="1" applyAlignment="1">
      <alignment horizontal="center"/>
    </xf>
    <xf numFmtId="0" fontId="17" fillId="0" borderId="6" xfId="0" applyFont="1" applyAlignment="1">
      <alignment horizontal="center" vertical="top"/>
    </xf>
    <xf numFmtId="0" fontId="17" fillId="0" borderId="21" xfId="0" applyFont="1" applyAlignment="1">
      <alignment horizontal="center"/>
    </xf>
    <xf numFmtId="0" fontId="17" fillId="0" borderId="11" xfId="0" applyFont="1" applyAlignment="1" quotePrefix="1">
      <alignment horizontal="center" vertical="center"/>
    </xf>
    <xf numFmtId="0" fontId="17" fillId="0" borderId="2" xfId="0" applyFont="1" applyBorder="1" applyAlignment="1">
      <alignment/>
    </xf>
    <xf numFmtId="0" fontId="17" fillId="0" borderId="20" xfId="0" applyFont="1" applyBorder="1" applyAlignment="1">
      <alignment/>
    </xf>
    <xf numFmtId="0" fontId="13" fillId="0" borderId="0" xfId="0" applyFont="1" applyBorder="1" applyAlignment="1">
      <alignment horizontal="distributed"/>
    </xf>
    <xf numFmtId="0" fontId="13" fillId="0" borderId="11" xfId="0" applyFont="1" applyBorder="1" applyAlignment="1">
      <alignment/>
    </xf>
    <xf numFmtId="0" fontId="13" fillId="0" borderId="0" xfId="0" applyFont="1" applyBorder="1" applyAlignment="1">
      <alignment horizontal="distributed" vertical="top"/>
    </xf>
    <xf numFmtId="0" fontId="13" fillId="0" borderId="11" xfId="0" applyFont="1" applyBorder="1" applyAlignment="1">
      <alignment vertical="top"/>
    </xf>
    <xf numFmtId="3" fontId="15" fillId="0" borderId="12" xfId="0" applyFont="1" applyAlignment="1">
      <alignment/>
    </xf>
    <xf numFmtId="3" fontId="15" fillId="0" borderId="0" xfId="0" applyFont="1" applyAlignment="1">
      <alignment/>
    </xf>
    <xf numFmtId="187" fontId="15" fillId="0" borderId="0" xfId="0" applyFont="1" applyAlignment="1">
      <alignment horizontal="right"/>
    </xf>
    <xf numFmtId="188" fontId="15" fillId="0" borderId="0" xfId="0" applyNumberFormat="1" applyFont="1" applyAlignment="1">
      <alignment horizontal="right"/>
    </xf>
    <xf numFmtId="0" fontId="13" fillId="0" borderId="0" xfId="0" applyFont="1" applyBorder="1" applyAlignment="1">
      <alignment horizontal="left"/>
    </xf>
    <xf numFmtId="0" fontId="13" fillId="0" borderId="11" xfId="0" applyFont="1" applyBorder="1" applyAlignment="1">
      <alignment horizontal="right"/>
    </xf>
    <xf numFmtId="3" fontId="13" fillId="0" borderId="12" xfId="0" applyFont="1" applyAlignment="1">
      <alignment/>
    </xf>
    <xf numFmtId="3" fontId="13" fillId="0" borderId="0" xfId="0" applyFont="1" applyAlignment="1">
      <alignment/>
    </xf>
    <xf numFmtId="187" fontId="13" fillId="0" borderId="0" xfId="0" applyFont="1" applyAlignment="1">
      <alignment horizontal="right"/>
    </xf>
    <xf numFmtId="188" fontId="13" fillId="0" borderId="0" xfId="0" applyNumberFormat="1" applyFont="1" applyAlignment="1">
      <alignment horizontal="right"/>
    </xf>
    <xf numFmtId="0" fontId="13" fillId="0" borderId="0" xfId="0" applyFont="1" applyBorder="1" applyAlignment="1">
      <alignment horizontal="right"/>
    </xf>
    <xf numFmtId="187" fontId="13" fillId="0" borderId="0" xfId="0" applyNumberFormat="1" applyFont="1" applyAlignment="1">
      <alignment horizontal="right"/>
    </xf>
    <xf numFmtId="0" fontId="13" fillId="0" borderId="11" xfId="0" applyFont="1" applyBorder="1" applyAlignment="1">
      <alignment horizontal="center"/>
    </xf>
    <xf numFmtId="0" fontId="13" fillId="0" borderId="12" xfId="0" applyFont="1" applyAlignment="1">
      <alignment/>
    </xf>
    <xf numFmtId="0" fontId="17" fillId="0" borderId="18" xfId="0" applyFont="1" applyBorder="1" applyAlignment="1">
      <alignment/>
    </xf>
    <xf numFmtId="0" fontId="21" fillId="0" borderId="1" xfId="0" applyFont="1" applyAlignment="1">
      <alignment horizontal="right" vertical="center"/>
    </xf>
    <xf numFmtId="0" fontId="13" fillId="0" borderId="14" xfId="0" applyFont="1" applyAlignment="1">
      <alignment horizontal="center" vertical="center"/>
    </xf>
    <xf numFmtId="0" fontId="13" fillId="0" borderId="3" xfId="0" applyFont="1" applyAlignment="1">
      <alignment horizontal="center" vertical="center"/>
    </xf>
    <xf numFmtId="0" fontId="13" fillId="0" borderId="4" xfId="0" applyFont="1" applyAlignment="1">
      <alignment horizontal="center" vertical="center"/>
    </xf>
    <xf numFmtId="0" fontId="13" fillId="0" borderId="5" xfId="0" applyFont="1" applyAlignment="1">
      <alignment horizontal="center" vertical="center"/>
    </xf>
    <xf numFmtId="0" fontId="13" fillId="0" borderId="19" xfId="0" applyFont="1" applyAlignment="1">
      <alignment horizontal="center" vertical="center"/>
    </xf>
    <xf numFmtId="0" fontId="13" fillId="0" borderId="17" xfId="0" applyFont="1" applyAlignment="1">
      <alignment horizontal="center" vertical="center"/>
    </xf>
    <xf numFmtId="0" fontId="13" fillId="0" borderId="6" xfId="0" applyFont="1" applyAlignment="1">
      <alignment horizontal="center" vertical="center"/>
    </xf>
    <xf numFmtId="0" fontId="13" fillId="0" borderId="7" xfId="0" applyFont="1" applyAlignment="1">
      <alignment horizontal="center" vertical="center"/>
    </xf>
    <xf numFmtId="0" fontId="13" fillId="0" borderId="8" xfId="0" applyFont="1" applyAlignment="1">
      <alignment horizontal="center" vertical="center"/>
    </xf>
    <xf numFmtId="0" fontId="13" fillId="0" borderId="7" xfId="0" applyFont="1" applyBorder="1" applyAlignment="1">
      <alignment horizontal="center" vertical="center"/>
    </xf>
    <xf numFmtId="3" fontId="27" fillId="0" borderId="12" xfId="0" applyFont="1" applyAlignment="1">
      <alignment vertical="center"/>
    </xf>
    <xf numFmtId="3" fontId="27" fillId="0" borderId="0" xfId="0" applyFont="1" applyAlignment="1">
      <alignment vertical="center"/>
    </xf>
    <xf numFmtId="0" fontId="27" fillId="0" borderId="0" xfId="0" applyFont="1" applyAlignment="1">
      <alignment horizontal="right" vertical="center"/>
    </xf>
    <xf numFmtId="3" fontId="27" fillId="0" borderId="0" xfId="0" applyFont="1" applyAlignment="1">
      <alignment horizontal="right" vertical="center"/>
    </xf>
    <xf numFmtId="0" fontId="17" fillId="0" borderId="11" xfId="0" applyFont="1" applyAlignment="1">
      <alignment vertical="center"/>
    </xf>
    <xf numFmtId="0" fontId="27" fillId="0" borderId="0" xfId="0" applyFont="1" applyAlignment="1">
      <alignment vertical="center"/>
    </xf>
    <xf numFmtId="3" fontId="27" fillId="0" borderId="13" xfId="0" applyFont="1" applyAlignment="1">
      <alignment vertical="center"/>
    </xf>
    <xf numFmtId="3" fontId="27" fillId="0" borderId="1" xfId="0" applyFont="1" applyAlignment="1">
      <alignment vertical="center"/>
    </xf>
    <xf numFmtId="3" fontId="27" fillId="0" borderId="1" xfId="0" applyFont="1" applyBorder="1" applyAlignment="1">
      <alignment vertical="center"/>
    </xf>
    <xf numFmtId="0" fontId="21" fillId="0" borderId="2" xfId="0" applyFont="1" applyAlignment="1">
      <alignment vertical="center"/>
    </xf>
    <xf numFmtId="0" fontId="28" fillId="0" borderId="0" xfId="0" applyFont="1" applyAlignment="1">
      <alignment horizontal="left" vertical="center"/>
    </xf>
    <xf numFmtId="0" fontId="17" fillId="0" borderId="0" xfId="0" applyFont="1" applyAlignment="1">
      <alignment horizontal="left" vertical="center"/>
    </xf>
    <xf numFmtId="0" fontId="13" fillId="0" borderId="4" xfId="0" applyFont="1" applyAlignment="1">
      <alignment horizontal="right" vertical="center"/>
    </xf>
    <xf numFmtId="0" fontId="27" fillId="0" borderId="21" xfId="0" applyFont="1" applyAlignment="1">
      <alignment horizontal="center" vertical="center"/>
    </xf>
    <xf numFmtId="3" fontId="29" fillId="0" borderId="9" xfId="0" applyFont="1" applyAlignment="1">
      <alignment vertical="center"/>
    </xf>
    <xf numFmtId="3" fontId="29" fillId="0" borderId="10" xfId="0" applyFont="1" applyAlignment="1">
      <alignment vertical="center"/>
    </xf>
    <xf numFmtId="0" fontId="18" fillId="0" borderId="0" xfId="0" applyFont="1" applyAlignment="1">
      <alignment vertical="center"/>
    </xf>
    <xf numFmtId="0" fontId="27" fillId="0" borderId="11" xfId="0" applyFont="1" applyAlignment="1">
      <alignment horizontal="center" vertical="center"/>
    </xf>
    <xf numFmtId="0" fontId="27" fillId="0" borderId="18" xfId="0" applyFont="1" applyAlignment="1">
      <alignment horizontal="center" vertical="center"/>
    </xf>
    <xf numFmtId="3" fontId="9" fillId="0" borderId="12" xfId="0" applyFont="1" applyAlignment="1">
      <alignment/>
    </xf>
    <xf numFmtId="3" fontId="9" fillId="0" borderId="0" xfId="0" applyFont="1" applyAlignment="1">
      <alignment/>
    </xf>
    <xf numFmtId="3" fontId="9" fillId="0" borderId="0" xfId="0" applyFont="1" applyFill="1" applyBorder="1" applyAlignment="1">
      <alignment/>
    </xf>
    <xf numFmtId="3" fontId="15" fillId="0" borderId="12" xfId="0" applyFont="1" applyBorder="1" applyAlignment="1">
      <alignment/>
    </xf>
    <xf numFmtId="3" fontId="15" fillId="0" borderId="0" xfId="0" applyFont="1" applyBorder="1" applyAlignment="1">
      <alignment/>
    </xf>
    <xf numFmtId="0" fontId="9" fillId="0" borderId="0" xfId="0" applyFont="1" applyAlignment="1">
      <alignment/>
    </xf>
    <xf numFmtId="3" fontId="9" fillId="0" borderId="0" xfId="0" applyFont="1" applyAlignment="1">
      <alignment horizontal="right"/>
    </xf>
    <xf numFmtId="0" fontId="9" fillId="0" borderId="0" xfId="0" applyFont="1" applyAlignment="1">
      <alignment horizontal="right"/>
    </xf>
    <xf numFmtId="3" fontId="9" fillId="0" borderId="1" xfId="0" applyFont="1" applyAlignment="1">
      <alignment horizontal="right"/>
    </xf>
    <xf numFmtId="0" fontId="9" fillId="0" borderId="1" xfId="0" applyFont="1" applyAlignment="1">
      <alignment horizontal="right"/>
    </xf>
    <xf numFmtId="3" fontId="9" fillId="0" borderId="0" xfId="0" applyFont="1" applyBorder="1" applyAlignment="1">
      <alignment/>
    </xf>
    <xf numFmtId="3" fontId="9" fillId="0" borderId="12" xfId="0" applyFont="1" applyAlignment="1">
      <alignment horizontal="right"/>
    </xf>
    <xf numFmtId="3" fontId="9" fillId="0" borderId="13" xfId="0" applyFont="1" applyAlignment="1">
      <alignment horizontal="right"/>
    </xf>
    <xf numFmtId="0" fontId="9" fillId="0" borderId="21" xfId="0" applyFont="1" applyAlignment="1">
      <alignment horizontal="center"/>
    </xf>
    <xf numFmtId="0" fontId="9" fillId="0" borderId="11" xfId="0" applyFont="1" applyAlignment="1" quotePrefix="1">
      <alignment horizontal="center"/>
    </xf>
    <xf numFmtId="0" fontId="15" fillId="0" borderId="11" xfId="0" applyFont="1" applyAlignment="1" quotePrefix="1">
      <alignment horizontal="center"/>
    </xf>
    <xf numFmtId="0" fontId="9" fillId="0" borderId="11" xfId="0" applyFont="1" applyAlignment="1">
      <alignment horizontal="center"/>
    </xf>
    <xf numFmtId="3" fontId="9" fillId="0" borderId="0" xfId="0" applyNumberFormat="1" applyFont="1" applyAlignment="1">
      <alignment horizontal="right"/>
    </xf>
    <xf numFmtId="0" fontId="9" fillId="0" borderId="21" xfId="0" applyFont="1" applyBorder="1" applyAlignment="1">
      <alignment horizontal="center"/>
    </xf>
    <xf numFmtId="0" fontId="9" fillId="0" borderId="11" xfId="0" applyFont="1" applyBorder="1" applyAlignment="1" quotePrefix="1">
      <alignment horizontal="center"/>
    </xf>
    <xf numFmtId="0" fontId="15" fillId="0" borderId="11" xfId="0" applyFont="1" applyBorder="1" applyAlignment="1" quotePrefix="1">
      <alignment horizontal="center"/>
    </xf>
    <xf numFmtId="0" fontId="9" fillId="0" borderId="11" xfId="0" applyFont="1" applyBorder="1" applyAlignment="1">
      <alignment horizontal="center"/>
    </xf>
    <xf numFmtId="0" fontId="9" fillId="0" borderId="18" xfId="0" applyFont="1" applyBorder="1" applyAlignment="1" quotePrefix="1">
      <alignment horizontal="center"/>
    </xf>
    <xf numFmtId="3" fontId="9" fillId="0" borderId="12" xfId="0" applyNumberFormat="1" applyFont="1" applyBorder="1" applyAlignment="1">
      <alignment/>
    </xf>
    <xf numFmtId="3" fontId="9" fillId="0" borderId="0" xfId="0" applyNumberFormat="1" applyFont="1" applyAlignment="1">
      <alignment/>
    </xf>
    <xf numFmtId="3" fontId="15" fillId="0" borderId="12" xfId="0" applyNumberFormat="1" applyFont="1" applyBorder="1" applyAlignment="1">
      <alignment/>
    </xf>
    <xf numFmtId="3" fontId="15" fillId="0" borderId="0" xfId="0" applyNumberFormat="1" applyFont="1" applyAlignment="1">
      <alignment/>
    </xf>
    <xf numFmtId="3" fontId="9" fillId="0" borderId="1" xfId="0" applyNumberFormat="1" applyFont="1" applyBorder="1" applyAlignment="1">
      <alignment horizontal="right"/>
    </xf>
    <xf numFmtId="0" fontId="9" fillId="0" borderId="1" xfId="0" applyFont="1" applyBorder="1" applyAlignment="1">
      <alignment horizontal="right"/>
    </xf>
    <xf numFmtId="3" fontId="9" fillId="0" borderId="12" xfId="0" applyNumberFormat="1" applyFont="1" applyBorder="1" applyAlignment="1">
      <alignment horizontal="right"/>
    </xf>
    <xf numFmtId="3" fontId="9" fillId="0" borderId="13" xfId="0" applyNumberFormat="1" applyFont="1" applyBorder="1" applyAlignment="1">
      <alignment horizontal="right"/>
    </xf>
    <xf numFmtId="0" fontId="23" fillId="0" borderId="0" xfId="0" applyFont="1" applyAlignment="1">
      <alignment/>
    </xf>
    <xf numFmtId="0" fontId="24" fillId="0" borderId="1" xfId="0" applyFont="1" applyBorder="1" applyAlignment="1">
      <alignment/>
    </xf>
    <xf numFmtId="0" fontId="24" fillId="0" borderId="1" xfId="0" applyFont="1" applyBorder="1" applyAlignment="1">
      <alignment horizontal="right"/>
    </xf>
    <xf numFmtId="0" fontId="17" fillId="0" borderId="0" xfId="0" applyFont="1" applyFill="1" applyBorder="1" applyAlignment="1">
      <alignment horizontal="left" vertical="center"/>
    </xf>
    <xf numFmtId="0" fontId="21" fillId="0" borderId="0" xfId="0" applyFont="1" applyAlignment="1">
      <alignment horizontal="left" vertical="center"/>
    </xf>
    <xf numFmtId="3" fontId="13" fillId="0" borderId="9" xfId="0" applyFont="1" applyAlignment="1">
      <alignment vertical="center"/>
    </xf>
    <xf numFmtId="3" fontId="13" fillId="0" borderId="12" xfId="0" applyFont="1" applyAlignment="1">
      <alignment vertical="center"/>
    </xf>
    <xf numFmtId="3" fontId="13" fillId="0" borderId="13" xfId="0" applyFont="1" applyAlignment="1">
      <alignment vertical="center"/>
    </xf>
    <xf numFmtId="0" fontId="12" fillId="0" borderId="0" xfId="0" applyFont="1" applyAlignment="1">
      <alignment horizontal="center" vertical="center"/>
    </xf>
    <xf numFmtId="0" fontId="17" fillId="0" borderId="3"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2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4" xfId="0" applyFont="1" applyBorder="1" applyAlignment="1">
      <alignment horizontal="center"/>
    </xf>
    <xf numFmtId="0" fontId="13" fillId="0" borderId="8" xfId="0" applyFont="1" applyBorder="1" applyAlignment="1">
      <alignment horizontal="center"/>
    </xf>
    <xf numFmtId="0" fontId="13" fillId="0" borderId="15" xfId="0" applyFont="1" applyAlignment="1">
      <alignment horizontal="center" vertical="center"/>
    </xf>
    <xf numFmtId="0" fontId="0" fillId="0" borderId="5" xfId="0" applyBorder="1" applyAlignment="1">
      <alignment horizontal="center"/>
    </xf>
    <xf numFmtId="0" fontId="12" fillId="0" borderId="0" xfId="0" applyFont="1" applyAlignment="1">
      <alignment horizontal="left"/>
    </xf>
    <xf numFmtId="0" fontId="17" fillId="0" borderId="8" xfId="0" applyFont="1" applyAlignment="1">
      <alignment horizontal="center" vertical="center"/>
    </xf>
    <xf numFmtId="0" fontId="17" fillId="0" borderId="16" xfId="0" applyFont="1" applyBorder="1" applyAlignment="1">
      <alignment horizontal="center" vertical="center"/>
    </xf>
    <xf numFmtId="0" fontId="17" fillId="0" borderId="23" xfId="0" applyFont="1" applyAlignment="1">
      <alignment horizontal="center" vertical="center" wrapText="1"/>
    </xf>
    <xf numFmtId="0" fontId="17" fillId="0" borderId="23" xfId="0" applyFont="1" applyAlignment="1">
      <alignment horizontal="center" vertical="center"/>
    </xf>
    <xf numFmtId="0" fontId="17" fillId="0" borderId="15" xfId="0" applyFont="1" applyBorder="1" applyAlignment="1">
      <alignment horizontal="center" vertical="center"/>
    </xf>
    <xf numFmtId="0" fontId="17" fillId="0" borderId="15" xfId="0" applyFont="1" applyAlignment="1">
      <alignment horizontal="center" vertical="center" wrapText="1"/>
    </xf>
    <xf numFmtId="0" fontId="17" fillId="0" borderId="23" xfId="0" applyFont="1" applyBorder="1" applyAlignment="1">
      <alignment horizontal="center" vertical="center"/>
    </xf>
    <xf numFmtId="177" fontId="30" fillId="0" borderId="0" xfId="17" applyNumberFormat="1" applyFont="1" applyAlignment="1">
      <alignment horizontal="right" vertical="center"/>
    </xf>
    <xf numFmtId="177" fontId="30" fillId="0" borderId="0" xfId="17" applyNumberFormat="1" applyFont="1" applyBorder="1" applyAlignment="1">
      <alignment horizontal="right" vertical="center"/>
    </xf>
    <xf numFmtId="177" fontId="30" fillId="0" borderId="12" xfId="17" applyNumberFormat="1" applyFont="1" applyBorder="1" applyAlignment="1">
      <alignment/>
    </xf>
    <xf numFmtId="177" fontId="30" fillId="0" borderId="0" xfId="17" applyNumberFormat="1" applyFont="1" applyBorder="1" applyAlignment="1">
      <alignment/>
    </xf>
    <xf numFmtId="177" fontId="30" fillId="0" borderId="12" xfId="17" applyNumberFormat="1" applyFont="1" applyBorder="1" applyAlignment="1">
      <alignment horizontal="right" vertical="center"/>
    </xf>
    <xf numFmtId="177" fontId="30" fillId="0" borderId="0" xfId="17" applyNumberFormat="1" applyFont="1" applyBorder="1" applyAlignment="1" quotePrefix="1">
      <alignment horizontal="right" vertical="center"/>
    </xf>
    <xf numFmtId="177" fontId="30" fillId="0" borderId="13" xfId="17" applyNumberFormat="1" applyFont="1" applyBorder="1" applyAlignment="1">
      <alignment horizontal="right" vertical="center"/>
    </xf>
    <xf numFmtId="177" fontId="30" fillId="0" borderId="1" xfId="17" applyNumberFormat="1" applyFont="1" applyAlignment="1">
      <alignment horizontal="right" vertical="center"/>
    </xf>
    <xf numFmtId="177" fontId="30" fillId="0" borderId="1" xfId="17" applyNumberFormat="1" applyFont="1" applyBorder="1" applyAlignment="1">
      <alignment horizontal="right" vertical="center"/>
    </xf>
    <xf numFmtId="0" fontId="13" fillId="0" borderId="9" xfId="0" applyFont="1" applyBorder="1" applyAlignment="1">
      <alignment horizontal="center" vertical="center"/>
    </xf>
    <xf numFmtId="0" fontId="13" fillId="0" borderId="26" xfId="0" applyFont="1" applyBorder="1" applyAlignment="1">
      <alignment horizontal="center" vertical="center"/>
    </xf>
    <xf numFmtId="0" fontId="13" fillId="0" borderId="30" xfId="0" applyFont="1" applyBorder="1" applyAlignment="1">
      <alignment horizontal="center"/>
    </xf>
    <xf numFmtId="0" fontId="13" fillId="0" borderId="3" xfId="0" applyFont="1" applyBorder="1" applyAlignment="1">
      <alignment horizontal="center" vertical="center" wrapText="1"/>
    </xf>
    <xf numFmtId="0" fontId="13" fillId="0" borderId="23" xfId="0" applyFont="1" applyBorder="1" applyAlignment="1">
      <alignment horizontal="center" vertical="center" wrapText="1"/>
    </xf>
    <xf numFmtId="177" fontId="30" fillId="0" borderId="1" xfId="17" applyNumberFormat="1" applyFont="1" applyBorder="1" applyAlignment="1">
      <alignment/>
    </xf>
    <xf numFmtId="177" fontId="30" fillId="0" borderId="13" xfId="17" applyNumberFormat="1" applyFont="1" applyBorder="1" applyAlignment="1">
      <alignment/>
    </xf>
    <xf numFmtId="177" fontId="30" fillId="0" borderId="0" xfId="0" applyNumberFormat="1" applyFont="1" applyAlignment="1">
      <alignment horizontal="right" vertical="center"/>
    </xf>
    <xf numFmtId="177" fontId="30" fillId="0" borderId="11" xfId="0" applyNumberFormat="1" applyFont="1" applyBorder="1" applyAlignment="1">
      <alignment horizontal="right" vertical="center"/>
    </xf>
    <xf numFmtId="177" fontId="15" fillId="0" borderId="0" xfId="0" applyNumberFormat="1" applyFont="1" applyAlignment="1">
      <alignment horizontal="right" vertical="center"/>
    </xf>
    <xf numFmtId="177" fontId="13" fillId="0" borderId="0" xfId="0" applyNumberFormat="1" applyFont="1" applyAlignment="1">
      <alignment horizontal="right" vertical="center"/>
    </xf>
    <xf numFmtId="177" fontId="30" fillId="0" borderId="18" xfId="0" applyNumberFormat="1" applyFont="1" applyBorder="1" applyAlignment="1">
      <alignment horizontal="right"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14" xfId="0"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0" fillId="0" borderId="3" xfId="0" applyAlignment="1">
      <alignment horizontal="center" vertical="center"/>
    </xf>
    <xf numFmtId="0" fontId="0" fillId="0" borderId="6" xfId="0" applyBorder="1" applyAlignment="1">
      <alignment horizontal="center" vertical="center"/>
    </xf>
    <xf numFmtId="0" fontId="16" fillId="0" borderId="0" xfId="0" applyFont="1" applyAlignment="1">
      <alignment horizontal="center"/>
    </xf>
    <xf numFmtId="0" fontId="17" fillId="0" borderId="2" xfId="0" applyFont="1" applyBorder="1" applyAlignment="1">
      <alignment horizontal="center" vertical="center"/>
    </xf>
    <xf numFmtId="0" fontId="17" fillId="0" borderId="20" xfId="0" applyFont="1" applyBorder="1" applyAlignment="1">
      <alignment horizontal="center" vertical="center"/>
    </xf>
    <xf numFmtId="0" fontId="17" fillId="0" borderId="3" xfId="0" applyFont="1" applyAlignment="1">
      <alignment horizontal="center" vertical="center"/>
    </xf>
    <xf numFmtId="0" fontId="17" fillId="0" borderId="6" xfId="0" applyFont="1" applyBorder="1" applyAlignment="1">
      <alignment horizontal="center" vertical="center"/>
    </xf>
    <xf numFmtId="0" fontId="17" fillId="0" borderId="4" xfId="0" applyFont="1" applyAlignment="1">
      <alignment horizontal="center" vertical="center"/>
    </xf>
    <xf numFmtId="0" fontId="17" fillId="0" borderId="5" xfId="0" applyFont="1" applyBorder="1" applyAlignment="1">
      <alignment horizontal="center" vertical="center"/>
    </xf>
    <xf numFmtId="0" fontId="17" fillId="0" borderId="19" xfId="0" applyFont="1" applyBorder="1" applyAlignment="1">
      <alignment horizontal="center" vertical="center"/>
    </xf>
    <xf numFmtId="0" fontId="10" fillId="0" borderId="0" xfId="0" applyFont="1" applyFill="1" applyAlignment="1">
      <alignment horizontal="center"/>
    </xf>
    <xf numFmtId="0" fontId="12" fillId="0" borderId="0" xfId="0" applyFont="1" applyAlignment="1">
      <alignment horizontal="center"/>
    </xf>
    <xf numFmtId="0" fontId="17" fillId="0" borderId="14" xfId="0" applyFont="1" applyAlignment="1">
      <alignment horizontal="center" vertical="center"/>
    </xf>
    <xf numFmtId="0" fontId="17" fillId="0" borderId="17"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Alignment="1">
      <alignment horizontal="center" vertical="center"/>
    </xf>
    <xf numFmtId="0" fontId="13" fillId="0" borderId="5" xfId="0" applyFont="1" applyBorder="1" applyAlignment="1">
      <alignment horizontal="center"/>
    </xf>
    <xf numFmtId="0" fontId="13" fillId="0" borderId="19" xfId="0" applyFont="1" applyBorder="1" applyAlignment="1">
      <alignment horizontal="center"/>
    </xf>
    <xf numFmtId="0" fontId="13" fillId="0" borderId="15" xfId="0" applyFont="1" applyBorder="1" applyAlignment="1">
      <alignment horizontal="center" vertical="center"/>
    </xf>
    <xf numFmtId="0" fontId="13" fillId="0" borderId="6" xfId="0" applyFont="1" applyBorder="1" applyAlignment="1">
      <alignment horizontal="center" vertical="center"/>
    </xf>
    <xf numFmtId="0" fontId="17" fillId="0" borderId="12"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14" xfId="0" applyFont="1" applyBorder="1" applyAlignment="1">
      <alignment horizontal="center" vertical="center"/>
    </xf>
    <xf numFmtId="0" fontId="17" fillId="0" borderId="11" xfId="0" applyFont="1" applyAlignment="1">
      <alignment horizontal="center" vertical="center"/>
    </xf>
    <xf numFmtId="0" fontId="13" fillId="0" borderId="14" xfId="0" applyFont="1" applyBorder="1" applyAlignment="1">
      <alignment horizontal="center" vertical="center"/>
    </xf>
    <xf numFmtId="0" fontId="13" fillId="0" borderId="11" xfId="0" applyFont="1" applyAlignment="1">
      <alignment horizontal="center" vertical="center"/>
    </xf>
    <xf numFmtId="0" fontId="13" fillId="0" borderId="17" xfId="0" applyFont="1" applyBorder="1" applyAlignment="1">
      <alignment horizontal="center" vertical="center"/>
    </xf>
    <xf numFmtId="0" fontId="13" fillId="0" borderId="5" xfId="0" applyFont="1" applyAlignment="1">
      <alignment horizontal="center"/>
    </xf>
    <xf numFmtId="0" fontId="17" fillId="0" borderId="25" xfId="0" applyFont="1" applyAlignment="1">
      <alignment horizontal="center" vertical="center" wrapText="1"/>
    </xf>
    <xf numFmtId="0" fontId="17" fillId="0" borderId="4" xfId="0" applyFont="1" applyAlignment="1">
      <alignment horizontal="center"/>
    </xf>
    <xf numFmtId="0" fontId="17" fillId="0" borderId="5" xfId="0" applyFont="1" applyBorder="1" applyAlignment="1">
      <alignment horizontal="center"/>
    </xf>
    <xf numFmtId="0" fontId="17" fillId="0" borderId="19" xfId="0" applyFont="1" applyBorder="1" applyAlignment="1">
      <alignment horizontal="center"/>
    </xf>
    <xf numFmtId="0" fontId="17" fillId="0" borderId="15" xfId="0" applyFont="1" applyAlignment="1">
      <alignment horizontal="center" vertical="center"/>
    </xf>
    <xf numFmtId="0" fontId="26" fillId="0" borderId="0" xfId="0" applyFont="1" applyAlignment="1">
      <alignment horizontal="center"/>
    </xf>
    <xf numFmtId="0" fontId="13" fillId="0" borderId="0" xfId="0" applyFont="1" applyBorder="1" applyAlignment="1">
      <alignment horizontal="distributed"/>
    </xf>
    <xf numFmtId="0" fontId="13" fillId="0" borderId="0" xfId="0" applyFont="1" applyBorder="1" applyAlignment="1">
      <alignment horizontal="distributed" vertical="top"/>
    </xf>
    <xf numFmtId="0" fontId="13" fillId="0" borderId="0" xfId="0" applyFont="1" applyAlignment="1">
      <alignment horizontal="distributed"/>
    </xf>
    <xf numFmtId="3" fontId="15" fillId="0" borderId="12" xfId="0" applyFont="1" applyAlignment="1">
      <alignment horizontal="right" vertical="center"/>
    </xf>
    <xf numFmtId="3" fontId="15" fillId="0" borderId="0" xfId="0" applyFont="1" applyAlignment="1">
      <alignment horizontal="right" vertical="center"/>
    </xf>
    <xf numFmtId="187" fontId="15" fillId="0" borderId="0" xfId="0" applyFont="1" applyAlignment="1">
      <alignment horizontal="right" vertical="center"/>
    </xf>
    <xf numFmtId="188" fontId="15" fillId="0" borderId="0" xfId="0" applyNumberFormat="1" applyFont="1" applyAlignment="1">
      <alignment horizontal="right" vertical="center"/>
    </xf>
    <xf numFmtId="3" fontId="15" fillId="0" borderId="12" xfId="0" applyFont="1" applyBorder="1" applyAlignment="1">
      <alignment horizontal="right" vertical="center"/>
    </xf>
    <xf numFmtId="3" fontId="15" fillId="0" borderId="0" xfId="0" applyFont="1" applyBorder="1" applyAlignment="1">
      <alignment horizontal="right" vertical="center"/>
    </xf>
    <xf numFmtId="187" fontId="15" fillId="0" borderId="0" xfId="0" applyFont="1" applyBorder="1" applyAlignment="1">
      <alignment horizontal="right" vertical="center"/>
    </xf>
    <xf numFmtId="188" fontId="15" fillId="0" borderId="0" xfId="0" applyNumberFormat="1" applyFont="1" applyBorder="1" applyAlignment="1">
      <alignment horizontal="right" vertical="center"/>
    </xf>
    <xf numFmtId="0" fontId="16" fillId="0" borderId="0" xfId="0" applyFont="1" applyAlignment="1">
      <alignment horizontal="center" vertical="center"/>
    </xf>
    <xf numFmtId="0" fontId="13" fillId="0" borderId="14" xfId="0" applyFont="1" applyAlignment="1">
      <alignment horizontal="center" vertical="center"/>
    </xf>
    <xf numFmtId="0" fontId="13" fillId="0" borderId="4" xfId="0" applyFont="1" applyBorder="1" applyAlignment="1">
      <alignment horizontal="center" vertical="center"/>
    </xf>
    <xf numFmtId="0" fontId="13" fillId="0" borderId="5" xfId="0" applyFont="1" applyAlignment="1">
      <alignment horizontal="center" vertical="center"/>
    </xf>
    <xf numFmtId="0" fontId="13" fillId="0" borderId="19" xfId="0" applyFont="1" applyBorder="1" applyAlignment="1">
      <alignment horizontal="center" vertical="center"/>
    </xf>
    <xf numFmtId="0" fontId="13" fillId="0" borderId="0" xfId="0" applyFont="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48"/>
  </sheetPr>
  <dimension ref="A1:O76"/>
  <sheetViews>
    <sheetView showGridLines="0" zoomScale="90" zoomScaleNormal="90" zoomScaleSheetLayoutView="75" workbookViewId="0" topLeftCell="A1">
      <pane ySplit="4" topLeftCell="BM47" activePane="bottomLeft" state="frozen"/>
      <selection pane="topLeft" activeCell="A1" sqref="A1"/>
      <selection pane="bottomLeft" activeCell="T75" sqref="T75"/>
    </sheetView>
  </sheetViews>
  <sheetFormatPr defaultColWidth="8.796875" defaultRowHeight="14.25"/>
  <cols>
    <col min="1" max="1" width="2" style="0" customWidth="1"/>
    <col min="2" max="2" width="16.3984375" style="0" customWidth="1"/>
    <col min="3" max="7" width="18.19921875" style="0" customWidth="1"/>
    <col min="8" max="8" width="4.5" style="0" customWidth="1"/>
    <col min="9" max="9" width="3" style="0" customWidth="1"/>
    <col min="10" max="10" width="16.19921875" style="0" customWidth="1"/>
    <col min="11" max="15" width="18.19921875" style="0" customWidth="1"/>
    <col min="16" max="16384" width="11.3984375" style="0" customWidth="1"/>
  </cols>
  <sheetData>
    <row r="1" spans="1:9" ht="24">
      <c r="A1" s="1"/>
      <c r="C1" s="2"/>
      <c r="G1" s="3" t="s">
        <v>76</v>
      </c>
      <c r="H1" s="4"/>
      <c r="I1" s="5" t="s">
        <v>77</v>
      </c>
    </row>
    <row r="2" spans="1:7" ht="14.25" thickBot="1">
      <c r="A2" s="6"/>
      <c r="B2" s="6"/>
      <c r="C2" s="6"/>
      <c r="D2" s="6"/>
      <c r="E2" s="6"/>
      <c r="F2" s="6"/>
      <c r="G2" s="6"/>
    </row>
    <row r="3" spans="1:15" ht="21.75" customHeight="1">
      <c r="A3" s="539" t="s">
        <v>78</v>
      </c>
      <c r="B3" s="541"/>
      <c r="C3" s="8" t="s">
        <v>79</v>
      </c>
      <c r="D3" s="544" t="s">
        <v>80</v>
      </c>
      <c r="E3" s="9"/>
      <c r="F3" s="10" t="s">
        <v>81</v>
      </c>
      <c r="G3" s="10"/>
      <c r="I3" s="539" t="s">
        <v>82</v>
      </c>
      <c r="J3" s="541"/>
      <c r="K3" s="8" t="s">
        <v>79</v>
      </c>
      <c r="L3" s="544" t="s">
        <v>80</v>
      </c>
      <c r="M3" s="9"/>
      <c r="N3" s="10" t="s">
        <v>81</v>
      </c>
      <c r="O3" s="10"/>
    </row>
    <row r="4" spans="1:15" ht="21.75" customHeight="1">
      <c r="A4" s="542"/>
      <c r="B4" s="543"/>
      <c r="C4" s="11" t="s">
        <v>83</v>
      </c>
      <c r="D4" s="545"/>
      <c r="E4" s="12" t="s">
        <v>84</v>
      </c>
      <c r="F4" s="12" t="s">
        <v>0</v>
      </c>
      <c r="G4" s="13" t="s">
        <v>1</v>
      </c>
      <c r="I4" s="542"/>
      <c r="J4" s="543"/>
      <c r="K4" s="11" t="s">
        <v>83</v>
      </c>
      <c r="L4" s="545"/>
      <c r="M4" s="12" t="s">
        <v>84</v>
      </c>
      <c r="N4" s="12" t="s">
        <v>0</v>
      </c>
      <c r="O4" s="13" t="s">
        <v>1</v>
      </c>
    </row>
    <row r="5" spans="1:15" ht="4.5" customHeight="1">
      <c r="A5" s="14"/>
      <c r="B5" s="14"/>
      <c r="C5" s="15"/>
      <c r="D5" s="14"/>
      <c r="E5" s="16"/>
      <c r="F5" s="16"/>
      <c r="G5" s="16"/>
      <c r="H5" s="17"/>
      <c r="I5" s="14"/>
      <c r="J5" s="14"/>
      <c r="K5" s="15"/>
      <c r="L5" s="14"/>
      <c r="M5" s="16"/>
      <c r="N5" s="16"/>
      <c r="O5" s="16"/>
    </row>
    <row r="6" spans="1:15" ht="12" customHeight="1">
      <c r="A6" s="18"/>
      <c r="B6" s="19" t="s">
        <v>2</v>
      </c>
      <c r="C6" s="20">
        <v>2.85</v>
      </c>
      <c r="D6" s="21">
        <v>6356</v>
      </c>
      <c r="E6" s="21">
        <f>SUM(F6:G6)</f>
        <v>33863</v>
      </c>
      <c r="F6" s="22">
        <v>17039</v>
      </c>
      <c r="G6" s="22">
        <v>16824</v>
      </c>
      <c r="I6" s="18"/>
      <c r="J6" s="19" t="s">
        <v>3</v>
      </c>
      <c r="K6" s="23">
        <v>53.7</v>
      </c>
      <c r="L6" s="21">
        <v>31894</v>
      </c>
      <c r="M6" s="21">
        <v>136308</v>
      </c>
      <c r="N6" s="22">
        <v>65491</v>
      </c>
      <c r="O6" s="22">
        <v>70817</v>
      </c>
    </row>
    <row r="7" spans="1:15" ht="12" customHeight="1">
      <c r="A7" s="18"/>
      <c r="B7" s="24" t="s">
        <v>4</v>
      </c>
      <c r="C7" s="25" t="s">
        <v>5</v>
      </c>
      <c r="D7" s="26">
        <v>6829</v>
      </c>
      <c r="E7" s="26">
        <v>33664</v>
      </c>
      <c r="F7" s="27" t="s">
        <v>6</v>
      </c>
      <c r="G7" s="27" t="s">
        <v>6</v>
      </c>
      <c r="I7" s="18" t="s">
        <v>7</v>
      </c>
      <c r="J7" s="24" t="s">
        <v>8</v>
      </c>
      <c r="K7" s="28">
        <v>53.88</v>
      </c>
      <c r="L7" s="26">
        <v>32773</v>
      </c>
      <c r="M7" s="26">
        <v>144812</v>
      </c>
      <c r="N7" s="29">
        <v>69890</v>
      </c>
      <c r="O7" s="29">
        <v>74922</v>
      </c>
    </row>
    <row r="8" spans="1:15" ht="12" customHeight="1">
      <c r="A8" s="18"/>
      <c r="B8" s="24" t="s">
        <v>9</v>
      </c>
      <c r="C8" s="25" t="s">
        <v>5</v>
      </c>
      <c r="D8" s="26">
        <v>7706</v>
      </c>
      <c r="E8" s="26">
        <v>34028</v>
      </c>
      <c r="F8" s="27" t="s">
        <v>6</v>
      </c>
      <c r="G8" s="27" t="s">
        <v>6</v>
      </c>
      <c r="I8" s="18"/>
      <c r="J8" s="24" t="s">
        <v>10</v>
      </c>
      <c r="K8" s="30">
        <v>150.23</v>
      </c>
      <c r="L8" s="26">
        <v>49553</v>
      </c>
      <c r="M8" s="26">
        <v>205932</v>
      </c>
      <c r="N8" s="29">
        <v>99206</v>
      </c>
      <c r="O8" s="29">
        <v>106726</v>
      </c>
    </row>
    <row r="9" spans="1:15" ht="12" customHeight="1">
      <c r="A9" s="18"/>
      <c r="B9" s="24" t="s">
        <v>11</v>
      </c>
      <c r="C9" s="25" t="s">
        <v>5</v>
      </c>
      <c r="D9" s="26">
        <v>7234</v>
      </c>
      <c r="E9" s="26">
        <v>34211</v>
      </c>
      <c r="F9" s="27" t="s">
        <v>6</v>
      </c>
      <c r="G9" s="27" t="s">
        <v>6</v>
      </c>
      <c r="I9" s="31"/>
      <c r="J9" s="24" t="s">
        <v>12</v>
      </c>
      <c r="K9" s="30">
        <v>150.59</v>
      </c>
      <c r="L9" s="26">
        <v>51018</v>
      </c>
      <c r="M9" s="26">
        <v>212020</v>
      </c>
      <c r="N9" s="29">
        <v>102342</v>
      </c>
      <c r="O9" s="29">
        <v>109678</v>
      </c>
    </row>
    <row r="10" spans="1:15" ht="12" customHeight="1">
      <c r="A10" s="18"/>
      <c r="B10" s="24" t="s">
        <v>13</v>
      </c>
      <c r="C10" s="25" t="s">
        <v>5</v>
      </c>
      <c r="D10" s="26">
        <v>7520</v>
      </c>
      <c r="E10" s="26">
        <v>33400</v>
      </c>
      <c r="F10" s="27" t="s">
        <v>6</v>
      </c>
      <c r="G10" s="27" t="s">
        <v>6</v>
      </c>
      <c r="I10" s="18"/>
      <c r="J10" s="24" t="s">
        <v>14</v>
      </c>
      <c r="K10" s="30" t="s">
        <v>5</v>
      </c>
      <c r="L10" s="26">
        <v>52361</v>
      </c>
      <c r="M10" s="26">
        <v>217600</v>
      </c>
      <c r="N10" s="29">
        <v>105718</v>
      </c>
      <c r="O10" s="29">
        <v>111882</v>
      </c>
    </row>
    <row r="11" spans="1:15" ht="12" customHeight="1">
      <c r="A11" s="18"/>
      <c r="B11" s="24" t="s">
        <v>15</v>
      </c>
      <c r="C11" s="25" t="s">
        <v>5</v>
      </c>
      <c r="D11" s="26">
        <v>7706</v>
      </c>
      <c r="E11" s="26">
        <v>35563</v>
      </c>
      <c r="F11" s="27" t="s">
        <v>6</v>
      </c>
      <c r="G11" s="27" t="s">
        <v>6</v>
      </c>
      <c r="I11" s="18"/>
      <c r="J11" s="24" t="s">
        <v>16</v>
      </c>
      <c r="K11" s="30" t="s">
        <v>5</v>
      </c>
      <c r="L11" s="26">
        <v>53619</v>
      </c>
      <c r="M11" s="26">
        <v>222830</v>
      </c>
      <c r="N11" s="29">
        <v>107923</v>
      </c>
      <c r="O11" s="29">
        <v>114907</v>
      </c>
    </row>
    <row r="12" spans="1:15" ht="12" customHeight="1">
      <c r="A12" s="18"/>
      <c r="B12" s="24" t="s">
        <v>3</v>
      </c>
      <c r="C12" s="25" t="s">
        <v>5</v>
      </c>
      <c r="D12" s="26">
        <v>7675</v>
      </c>
      <c r="E12" s="26">
        <v>33790</v>
      </c>
      <c r="F12" s="27" t="s">
        <v>6</v>
      </c>
      <c r="G12" s="27" t="s">
        <v>6</v>
      </c>
      <c r="I12" s="18" t="s">
        <v>7</v>
      </c>
      <c r="J12" s="24" t="s">
        <v>17</v>
      </c>
      <c r="K12" s="25">
        <v>151.61</v>
      </c>
      <c r="L12" s="26">
        <v>54876</v>
      </c>
      <c r="M12" s="26">
        <v>228172</v>
      </c>
      <c r="N12" s="29">
        <v>109638</v>
      </c>
      <c r="O12" s="29">
        <v>118534</v>
      </c>
    </row>
    <row r="13" spans="1:15" ht="12" customHeight="1">
      <c r="A13" s="18"/>
      <c r="B13" s="24" t="s">
        <v>8</v>
      </c>
      <c r="C13" s="25" t="s">
        <v>5</v>
      </c>
      <c r="D13" s="26">
        <v>7859</v>
      </c>
      <c r="E13" s="26">
        <v>33621</v>
      </c>
      <c r="F13" s="27" t="s">
        <v>6</v>
      </c>
      <c r="G13" s="27" t="s">
        <v>6</v>
      </c>
      <c r="I13" s="18"/>
      <c r="J13" s="24" t="s">
        <v>18</v>
      </c>
      <c r="K13" s="25" t="s">
        <v>5</v>
      </c>
      <c r="L13" s="26">
        <v>56158</v>
      </c>
      <c r="M13" s="26">
        <v>232618</v>
      </c>
      <c r="N13" s="29">
        <v>111807</v>
      </c>
      <c r="O13" s="29">
        <v>120811</v>
      </c>
    </row>
    <row r="14" spans="1:15" ht="12" customHeight="1">
      <c r="A14" s="18"/>
      <c r="B14" s="24" t="s">
        <v>10</v>
      </c>
      <c r="C14" s="25" t="s">
        <v>5</v>
      </c>
      <c r="D14" s="26">
        <v>7844</v>
      </c>
      <c r="E14" s="26">
        <f>SUM(F14:G14)</f>
        <v>34416</v>
      </c>
      <c r="F14" s="29">
        <v>17018</v>
      </c>
      <c r="G14" s="29">
        <v>17398</v>
      </c>
      <c r="I14" s="31"/>
      <c r="J14" s="24" t="s">
        <v>19</v>
      </c>
      <c r="K14" s="30">
        <v>151.98</v>
      </c>
      <c r="L14" s="26">
        <v>58580</v>
      </c>
      <c r="M14" s="26">
        <v>235004</v>
      </c>
      <c r="N14" s="29">
        <v>112714</v>
      </c>
      <c r="O14" s="29">
        <v>122290</v>
      </c>
    </row>
    <row r="15" spans="1:15" ht="12" customHeight="1">
      <c r="A15" s="18"/>
      <c r="B15" s="24" t="s">
        <v>12</v>
      </c>
      <c r="C15" s="25" t="s">
        <v>5</v>
      </c>
      <c r="D15" s="26">
        <v>8601</v>
      </c>
      <c r="E15" s="26">
        <v>35377</v>
      </c>
      <c r="F15" s="27" t="s">
        <v>6</v>
      </c>
      <c r="G15" s="27" t="s">
        <v>6</v>
      </c>
      <c r="I15" s="18"/>
      <c r="J15" s="24" t="s">
        <v>20</v>
      </c>
      <c r="K15" s="25">
        <v>152.18</v>
      </c>
      <c r="L15" s="26">
        <v>61643</v>
      </c>
      <c r="M15" s="26">
        <v>238446</v>
      </c>
      <c r="N15" s="29">
        <v>114482</v>
      </c>
      <c r="O15" s="29">
        <v>123964</v>
      </c>
    </row>
    <row r="16" spans="1:15" ht="12" customHeight="1">
      <c r="A16" s="18"/>
      <c r="B16" s="24" t="s">
        <v>14</v>
      </c>
      <c r="C16" s="25" t="s">
        <v>5</v>
      </c>
      <c r="D16" s="26">
        <v>8493</v>
      </c>
      <c r="E16" s="26">
        <v>35445</v>
      </c>
      <c r="F16" s="27" t="s">
        <v>6</v>
      </c>
      <c r="G16" s="27" t="s">
        <v>6</v>
      </c>
      <c r="I16" s="18"/>
      <c r="J16" s="24" t="s">
        <v>21</v>
      </c>
      <c r="K16" s="30">
        <v>152.2</v>
      </c>
      <c r="L16" s="26">
        <v>63710</v>
      </c>
      <c r="M16" s="26">
        <v>242044</v>
      </c>
      <c r="N16" s="29">
        <v>116290</v>
      </c>
      <c r="O16" s="29">
        <v>125754</v>
      </c>
    </row>
    <row r="17" spans="1:15" ht="12" customHeight="1">
      <c r="A17" s="18"/>
      <c r="B17" s="24" t="s">
        <v>16</v>
      </c>
      <c r="C17" s="25" t="s">
        <v>5</v>
      </c>
      <c r="D17" s="26">
        <v>9024</v>
      </c>
      <c r="E17" s="26">
        <f aca="true" t="shared" si="0" ref="E17:E42">SUM(F17:G17)</f>
        <v>35923</v>
      </c>
      <c r="F17" s="29">
        <v>17683</v>
      </c>
      <c r="G17" s="29">
        <v>18240</v>
      </c>
      <c r="I17" s="18" t="s">
        <v>7</v>
      </c>
      <c r="J17" s="24" t="s">
        <v>22</v>
      </c>
      <c r="K17" s="30">
        <v>152.4</v>
      </c>
      <c r="L17" s="26">
        <v>64393</v>
      </c>
      <c r="M17" s="26">
        <v>243444</v>
      </c>
      <c r="N17" s="29">
        <v>116796</v>
      </c>
      <c r="O17" s="29">
        <v>126648</v>
      </c>
    </row>
    <row r="18" spans="1:15" ht="12" customHeight="1">
      <c r="A18" s="18"/>
      <c r="B18" s="24" t="s">
        <v>17</v>
      </c>
      <c r="C18" s="25" t="s">
        <v>5</v>
      </c>
      <c r="D18" s="26">
        <v>8459</v>
      </c>
      <c r="E18" s="26">
        <f t="shared" si="0"/>
        <v>35882</v>
      </c>
      <c r="F18" s="29">
        <v>17678</v>
      </c>
      <c r="G18" s="29">
        <v>18204</v>
      </c>
      <c r="I18" s="18"/>
      <c r="J18" s="24" t="s">
        <v>23</v>
      </c>
      <c r="K18" s="30">
        <v>193.42</v>
      </c>
      <c r="L18" s="26">
        <v>70517</v>
      </c>
      <c r="M18" s="26">
        <v>260172</v>
      </c>
      <c r="N18" s="29">
        <v>124788</v>
      </c>
      <c r="O18" s="29">
        <v>135384</v>
      </c>
    </row>
    <row r="19" spans="1:15" ht="12" customHeight="1">
      <c r="A19" s="18"/>
      <c r="B19" s="24" t="s">
        <v>18</v>
      </c>
      <c r="C19" s="25" t="s">
        <v>5</v>
      </c>
      <c r="D19" s="26">
        <v>8685</v>
      </c>
      <c r="E19" s="26">
        <f t="shared" si="0"/>
        <v>37430</v>
      </c>
      <c r="F19" s="29">
        <v>18666</v>
      </c>
      <c r="G19" s="29">
        <v>18764</v>
      </c>
      <c r="I19" s="31"/>
      <c r="J19" s="24" t="s">
        <v>24</v>
      </c>
      <c r="K19" s="30">
        <v>193.44</v>
      </c>
      <c r="L19" s="26">
        <v>73370</v>
      </c>
      <c r="M19" s="26">
        <v>263996</v>
      </c>
      <c r="N19" s="29">
        <v>126711</v>
      </c>
      <c r="O19" s="29">
        <v>137285</v>
      </c>
    </row>
    <row r="20" spans="1:15" ht="12" customHeight="1">
      <c r="A20" s="18"/>
      <c r="B20" s="24" t="s">
        <v>19</v>
      </c>
      <c r="C20" s="25" t="s">
        <v>5</v>
      </c>
      <c r="D20" s="26">
        <v>8673</v>
      </c>
      <c r="E20" s="26">
        <f t="shared" si="0"/>
        <v>37024</v>
      </c>
      <c r="F20" s="29">
        <v>17867</v>
      </c>
      <c r="G20" s="29">
        <v>19157</v>
      </c>
      <c r="I20" s="18"/>
      <c r="J20" s="24" t="s">
        <v>25</v>
      </c>
      <c r="K20" s="30">
        <v>193.91</v>
      </c>
      <c r="L20" s="26">
        <v>75063</v>
      </c>
      <c r="M20" s="26">
        <v>265747</v>
      </c>
      <c r="N20" s="29">
        <v>127478</v>
      </c>
      <c r="O20" s="29">
        <v>138269</v>
      </c>
    </row>
    <row r="21" spans="1:15" ht="12" customHeight="1">
      <c r="A21" s="18"/>
      <c r="B21" s="24" t="s">
        <v>20</v>
      </c>
      <c r="C21" s="25" t="s">
        <v>5</v>
      </c>
      <c r="D21" s="26">
        <v>7760</v>
      </c>
      <c r="E21" s="26">
        <f t="shared" si="0"/>
        <v>38292</v>
      </c>
      <c r="F21" s="29">
        <v>18718</v>
      </c>
      <c r="G21" s="29">
        <v>19574</v>
      </c>
      <c r="I21" s="18"/>
      <c r="J21" s="24" t="s">
        <v>26</v>
      </c>
      <c r="K21" s="30">
        <v>194.32</v>
      </c>
      <c r="L21" s="26">
        <v>77766</v>
      </c>
      <c r="M21" s="26">
        <v>268826</v>
      </c>
      <c r="N21" s="29">
        <v>128948</v>
      </c>
      <c r="O21" s="29">
        <v>139878</v>
      </c>
    </row>
    <row r="22" spans="1:15" ht="12" customHeight="1">
      <c r="A22" s="18"/>
      <c r="B22" s="24" t="s">
        <v>21</v>
      </c>
      <c r="C22" s="25" t="s">
        <v>5</v>
      </c>
      <c r="D22" s="26">
        <v>8700</v>
      </c>
      <c r="E22" s="26">
        <f t="shared" si="0"/>
        <v>39500</v>
      </c>
      <c r="F22" s="29">
        <v>19396</v>
      </c>
      <c r="G22" s="29">
        <v>20104</v>
      </c>
      <c r="I22" s="18" t="s">
        <v>7</v>
      </c>
      <c r="J22" s="24" t="s">
        <v>27</v>
      </c>
      <c r="K22" s="30">
        <v>194.34</v>
      </c>
      <c r="L22" s="26">
        <v>78565</v>
      </c>
      <c r="M22" s="26">
        <v>274367</v>
      </c>
      <c r="N22" s="29">
        <v>131304</v>
      </c>
      <c r="O22" s="29">
        <v>143063</v>
      </c>
    </row>
    <row r="23" spans="1:15" ht="12" customHeight="1">
      <c r="A23" s="18"/>
      <c r="B23" s="24" t="s">
        <v>22</v>
      </c>
      <c r="C23" s="25" t="s">
        <v>5</v>
      </c>
      <c r="D23" s="26">
        <v>8913</v>
      </c>
      <c r="E23" s="26">
        <f t="shared" si="0"/>
        <v>41737</v>
      </c>
      <c r="F23" s="29">
        <v>20526</v>
      </c>
      <c r="G23" s="29">
        <v>21211</v>
      </c>
      <c r="I23" s="18"/>
      <c r="J23" s="24" t="s">
        <v>28</v>
      </c>
      <c r="K23" s="30" t="s">
        <v>5</v>
      </c>
      <c r="L23" s="26">
        <v>80695</v>
      </c>
      <c r="M23" s="26">
        <v>279704</v>
      </c>
      <c r="N23" s="29">
        <v>134099</v>
      </c>
      <c r="O23" s="29">
        <v>145605</v>
      </c>
    </row>
    <row r="24" spans="1:15" ht="12" customHeight="1">
      <c r="A24" s="18"/>
      <c r="B24" s="24" t="s">
        <v>23</v>
      </c>
      <c r="C24" s="25" t="s">
        <v>5</v>
      </c>
      <c r="D24" s="26">
        <v>8700</v>
      </c>
      <c r="E24" s="26">
        <f t="shared" si="0"/>
        <v>42578</v>
      </c>
      <c r="F24" s="29">
        <v>21082</v>
      </c>
      <c r="G24" s="29">
        <v>21496</v>
      </c>
      <c r="I24" s="31"/>
      <c r="J24" s="24" t="s">
        <v>29</v>
      </c>
      <c r="K24" s="30">
        <v>194.37</v>
      </c>
      <c r="L24" s="26">
        <v>82758</v>
      </c>
      <c r="M24" s="26">
        <v>285073</v>
      </c>
      <c r="N24" s="29">
        <v>137086</v>
      </c>
      <c r="O24" s="29">
        <v>147987</v>
      </c>
    </row>
    <row r="25" spans="1:15" ht="12" customHeight="1">
      <c r="A25" s="18"/>
      <c r="B25" s="24" t="s">
        <v>24</v>
      </c>
      <c r="C25" s="25" t="s">
        <v>5</v>
      </c>
      <c r="D25" s="26">
        <v>8117</v>
      </c>
      <c r="E25" s="26">
        <f t="shared" si="0"/>
        <v>43489</v>
      </c>
      <c r="F25" s="29">
        <v>21162</v>
      </c>
      <c r="G25" s="29">
        <v>22327</v>
      </c>
      <c r="I25" s="31"/>
      <c r="J25" s="24" t="s">
        <v>30</v>
      </c>
      <c r="K25" s="25">
        <v>194.39</v>
      </c>
      <c r="L25" s="26">
        <v>84365</v>
      </c>
      <c r="M25" s="26">
        <v>288943</v>
      </c>
      <c r="N25" s="29">
        <v>139230</v>
      </c>
      <c r="O25" s="29">
        <v>149713</v>
      </c>
    </row>
    <row r="26" spans="1:15" ht="12" customHeight="1">
      <c r="A26" s="18"/>
      <c r="B26" s="24" t="s">
        <v>25</v>
      </c>
      <c r="C26" s="25" t="s">
        <v>5</v>
      </c>
      <c r="D26" s="26">
        <v>9014</v>
      </c>
      <c r="E26" s="26">
        <f t="shared" si="0"/>
        <v>42755</v>
      </c>
      <c r="F26" s="29">
        <v>20901</v>
      </c>
      <c r="G26" s="29">
        <v>21854</v>
      </c>
      <c r="I26" s="18"/>
      <c r="J26" s="24" t="s">
        <v>31</v>
      </c>
      <c r="K26" s="30">
        <v>194.4</v>
      </c>
      <c r="L26" s="26">
        <v>86018</v>
      </c>
      <c r="M26" s="26">
        <v>293137</v>
      </c>
      <c r="N26" s="29">
        <v>141306</v>
      </c>
      <c r="O26" s="29">
        <v>151831</v>
      </c>
    </row>
    <row r="27" spans="1:15" ht="12" customHeight="1">
      <c r="A27" s="18"/>
      <c r="B27" s="24" t="s">
        <v>26</v>
      </c>
      <c r="C27" s="25" t="s">
        <v>5</v>
      </c>
      <c r="D27" s="26">
        <v>9125</v>
      </c>
      <c r="E27" s="26">
        <f t="shared" si="0"/>
        <v>44565</v>
      </c>
      <c r="F27" s="29">
        <v>21933</v>
      </c>
      <c r="G27" s="29">
        <v>22632</v>
      </c>
      <c r="I27" s="18" t="s">
        <v>7</v>
      </c>
      <c r="J27" s="24" t="s">
        <v>32</v>
      </c>
      <c r="K27" s="30">
        <v>194.46</v>
      </c>
      <c r="L27" s="26">
        <v>90627</v>
      </c>
      <c r="M27" s="26">
        <v>298999</v>
      </c>
      <c r="N27" s="29">
        <v>144365</v>
      </c>
      <c r="O27" s="29">
        <v>154634</v>
      </c>
    </row>
    <row r="28" spans="1:15" ht="12" customHeight="1">
      <c r="A28" s="18"/>
      <c r="B28" s="24" t="s">
        <v>33</v>
      </c>
      <c r="C28" s="25" t="s">
        <v>5</v>
      </c>
      <c r="D28" s="26">
        <v>9045</v>
      </c>
      <c r="E28" s="26">
        <f t="shared" si="0"/>
        <v>40649</v>
      </c>
      <c r="F28" s="29">
        <v>20059</v>
      </c>
      <c r="G28" s="29">
        <v>20590</v>
      </c>
      <c r="I28" s="18"/>
      <c r="J28" s="24" t="s">
        <v>34</v>
      </c>
      <c r="K28" s="30">
        <v>194.79</v>
      </c>
      <c r="L28" s="26">
        <v>92173</v>
      </c>
      <c r="M28" s="26">
        <v>302399</v>
      </c>
      <c r="N28" s="29">
        <v>146124</v>
      </c>
      <c r="O28" s="29">
        <v>156275</v>
      </c>
    </row>
    <row r="29" spans="1:15" ht="12" customHeight="1">
      <c r="A29" s="18"/>
      <c r="B29" s="32" t="s">
        <v>85</v>
      </c>
      <c r="C29" s="25" t="s">
        <v>5</v>
      </c>
      <c r="D29" s="26">
        <v>9056</v>
      </c>
      <c r="E29" s="26">
        <f t="shared" si="0"/>
        <v>41837</v>
      </c>
      <c r="F29" s="29">
        <v>20790</v>
      </c>
      <c r="G29" s="29">
        <v>21047</v>
      </c>
      <c r="I29" s="31"/>
      <c r="J29" s="24" t="s">
        <v>35</v>
      </c>
      <c r="K29" s="30">
        <v>194.9</v>
      </c>
      <c r="L29" s="26">
        <v>94085</v>
      </c>
      <c r="M29" s="26">
        <v>306261</v>
      </c>
      <c r="N29" s="29">
        <v>148141</v>
      </c>
      <c r="O29" s="29">
        <v>158120</v>
      </c>
    </row>
    <row r="30" spans="1:15" ht="12" customHeight="1">
      <c r="A30" s="18"/>
      <c r="B30" s="24" t="s">
        <v>36</v>
      </c>
      <c r="C30" s="25">
        <v>5.58</v>
      </c>
      <c r="D30" s="26">
        <v>9656</v>
      </c>
      <c r="E30" s="26">
        <f t="shared" si="0"/>
        <v>46633</v>
      </c>
      <c r="F30" s="29">
        <v>23306</v>
      </c>
      <c r="G30" s="29">
        <v>23327</v>
      </c>
      <c r="I30" s="18"/>
      <c r="J30" s="24" t="s">
        <v>37</v>
      </c>
      <c r="K30" s="30" t="s">
        <v>5</v>
      </c>
      <c r="L30" s="26">
        <v>95745</v>
      </c>
      <c r="M30" s="26">
        <v>309610</v>
      </c>
      <c r="N30" s="29">
        <v>149880</v>
      </c>
      <c r="O30" s="29">
        <v>159730</v>
      </c>
    </row>
    <row r="31" spans="1:15" ht="12" customHeight="1">
      <c r="A31" s="18"/>
      <c r="B31" s="24" t="s">
        <v>38</v>
      </c>
      <c r="C31" s="25" t="s">
        <v>5</v>
      </c>
      <c r="D31" s="26">
        <v>9535</v>
      </c>
      <c r="E31" s="26">
        <f t="shared" si="0"/>
        <v>47593</v>
      </c>
      <c r="F31" s="29">
        <v>23618</v>
      </c>
      <c r="G31" s="29">
        <v>23975</v>
      </c>
      <c r="I31" s="18"/>
      <c r="J31" s="24" t="s">
        <v>39</v>
      </c>
      <c r="K31" s="30">
        <v>194.91</v>
      </c>
      <c r="L31" s="26">
        <v>97680</v>
      </c>
      <c r="M31" s="26">
        <v>313616</v>
      </c>
      <c r="N31" s="29">
        <v>151907</v>
      </c>
      <c r="O31" s="29">
        <v>161709</v>
      </c>
    </row>
    <row r="32" spans="1:15" ht="12" customHeight="1">
      <c r="A32" s="18"/>
      <c r="B32" s="24" t="s">
        <v>40</v>
      </c>
      <c r="C32" s="25" t="s">
        <v>5</v>
      </c>
      <c r="D32" s="26">
        <v>9614</v>
      </c>
      <c r="E32" s="26">
        <f t="shared" si="0"/>
        <v>47989</v>
      </c>
      <c r="F32" s="29">
        <v>23806</v>
      </c>
      <c r="G32" s="29">
        <v>24183</v>
      </c>
      <c r="I32" s="18" t="s">
        <v>7</v>
      </c>
      <c r="J32" s="24" t="s">
        <v>41</v>
      </c>
      <c r="K32" s="25" t="s">
        <v>5</v>
      </c>
      <c r="L32" s="26">
        <v>101378</v>
      </c>
      <c r="M32" s="26">
        <v>316661</v>
      </c>
      <c r="N32" s="29">
        <v>153397</v>
      </c>
      <c r="O32" s="29">
        <v>163264</v>
      </c>
    </row>
    <row r="33" spans="1:15" ht="12" customHeight="1">
      <c r="A33" s="18"/>
      <c r="B33" s="24" t="s">
        <v>42</v>
      </c>
      <c r="C33" s="25" t="s">
        <v>5</v>
      </c>
      <c r="D33" s="26">
        <v>9570</v>
      </c>
      <c r="E33" s="26">
        <f t="shared" si="0"/>
        <v>48737</v>
      </c>
      <c r="F33" s="29">
        <v>23998</v>
      </c>
      <c r="G33" s="29">
        <v>24739</v>
      </c>
      <c r="I33" s="18"/>
      <c r="J33" s="24" t="s">
        <v>43</v>
      </c>
      <c r="K33" s="30" t="s">
        <v>5</v>
      </c>
      <c r="L33" s="26">
        <v>102685</v>
      </c>
      <c r="M33" s="26">
        <v>318815</v>
      </c>
      <c r="N33" s="29">
        <v>154503</v>
      </c>
      <c r="O33" s="29">
        <v>164312</v>
      </c>
    </row>
    <row r="34" spans="1:15" ht="12" customHeight="1">
      <c r="A34" s="18"/>
      <c r="B34" s="24" t="s">
        <v>44</v>
      </c>
      <c r="C34" s="25" t="s">
        <v>5</v>
      </c>
      <c r="D34" s="26">
        <v>9672</v>
      </c>
      <c r="E34" s="26">
        <f t="shared" si="0"/>
        <v>48319</v>
      </c>
      <c r="F34" s="29">
        <v>23637</v>
      </c>
      <c r="G34" s="29">
        <v>24682</v>
      </c>
      <c r="I34" s="31"/>
      <c r="J34" s="24" t="s">
        <v>45</v>
      </c>
      <c r="K34" s="25" t="s">
        <v>5</v>
      </c>
      <c r="L34" s="26">
        <v>104526</v>
      </c>
      <c r="M34" s="26">
        <v>321489</v>
      </c>
      <c r="N34" s="29">
        <v>155850</v>
      </c>
      <c r="O34" s="29">
        <v>165639</v>
      </c>
    </row>
    <row r="35" spans="1:15" ht="12" customHeight="1">
      <c r="A35" s="18"/>
      <c r="B35" s="24" t="s">
        <v>46</v>
      </c>
      <c r="C35" s="25" t="s">
        <v>5</v>
      </c>
      <c r="D35" s="26">
        <v>10001</v>
      </c>
      <c r="E35" s="26">
        <f t="shared" si="0"/>
        <v>48858</v>
      </c>
      <c r="F35" s="29">
        <v>23989</v>
      </c>
      <c r="G35" s="29">
        <v>24869</v>
      </c>
      <c r="I35" s="31"/>
      <c r="J35" s="24" t="s">
        <v>47</v>
      </c>
      <c r="K35" s="25">
        <v>194.93</v>
      </c>
      <c r="L35" s="26">
        <v>106208</v>
      </c>
      <c r="M35" s="26">
        <v>323939</v>
      </c>
      <c r="N35" s="29">
        <v>157043</v>
      </c>
      <c r="O35" s="29">
        <v>166896</v>
      </c>
    </row>
    <row r="36" spans="1:15" ht="12" customHeight="1">
      <c r="A36" s="31" t="s">
        <v>7</v>
      </c>
      <c r="B36" s="24" t="s">
        <v>48</v>
      </c>
      <c r="C36" s="25" t="s">
        <v>5</v>
      </c>
      <c r="D36" s="26">
        <v>10743</v>
      </c>
      <c r="E36" s="26">
        <f t="shared" si="0"/>
        <v>46550</v>
      </c>
      <c r="F36" s="29">
        <v>22523</v>
      </c>
      <c r="G36" s="29">
        <v>24027</v>
      </c>
      <c r="I36" s="18"/>
      <c r="J36" s="24" t="s">
        <v>49</v>
      </c>
      <c r="K36" s="25" t="s">
        <v>5</v>
      </c>
      <c r="L36" s="26">
        <v>107657</v>
      </c>
      <c r="M36" s="26">
        <v>325901</v>
      </c>
      <c r="N36" s="29">
        <v>157979</v>
      </c>
      <c r="O36" s="29">
        <v>167922</v>
      </c>
    </row>
    <row r="37" spans="1:15" ht="12" customHeight="1">
      <c r="A37" s="18"/>
      <c r="B37" s="24" t="s">
        <v>50</v>
      </c>
      <c r="C37" s="25">
        <v>9.79</v>
      </c>
      <c r="D37" s="26">
        <v>14303</v>
      </c>
      <c r="E37" s="26">
        <f t="shared" si="0"/>
        <v>62360</v>
      </c>
      <c r="F37" s="29">
        <v>30414</v>
      </c>
      <c r="G37" s="29">
        <v>31946</v>
      </c>
      <c r="I37" s="18" t="s">
        <v>7</v>
      </c>
      <c r="J37" s="24" t="s">
        <v>51</v>
      </c>
      <c r="K37" s="30">
        <v>194.94</v>
      </c>
      <c r="L37" s="26">
        <v>107356</v>
      </c>
      <c r="M37" s="26">
        <v>326999</v>
      </c>
      <c r="N37" s="29">
        <v>158279</v>
      </c>
      <c r="O37" s="29">
        <v>168720</v>
      </c>
    </row>
    <row r="38" spans="1:15" ht="12" customHeight="1">
      <c r="A38" s="18"/>
      <c r="B38" s="24" t="s">
        <v>52</v>
      </c>
      <c r="C38" s="25" t="s">
        <v>5</v>
      </c>
      <c r="D38" s="26">
        <v>14432</v>
      </c>
      <c r="E38" s="26">
        <f t="shared" si="0"/>
        <v>62608</v>
      </c>
      <c r="F38" s="29">
        <v>30250</v>
      </c>
      <c r="G38" s="29">
        <v>32358</v>
      </c>
      <c r="I38" s="18"/>
      <c r="J38" s="24" t="s">
        <v>53</v>
      </c>
      <c r="K38" s="25" t="s">
        <v>5</v>
      </c>
      <c r="L38" s="26">
        <v>108673</v>
      </c>
      <c r="M38" s="26">
        <v>328210</v>
      </c>
      <c r="N38" s="29">
        <v>158764</v>
      </c>
      <c r="O38" s="29">
        <v>169446</v>
      </c>
    </row>
    <row r="39" spans="1:15" ht="12" customHeight="1">
      <c r="A39" s="18"/>
      <c r="B39" s="24" t="s">
        <v>54</v>
      </c>
      <c r="C39" s="25" t="s">
        <v>5</v>
      </c>
      <c r="D39" s="26">
        <v>13981</v>
      </c>
      <c r="E39" s="26">
        <f t="shared" si="0"/>
        <v>62910</v>
      </c>
      <c r="F39" s="29">
        <v>30964</v>
      </c>
      <c r="G39" s="29">
        <v>31946</v>
      </c>
      <c r="I39" s="31"/>
      <c r="J39" s="24" t="s">
        <v>55</v>
      </c>
      <c r="K39" s="30">
        <v>195.17</v>
      </c>
      <c r="L39" s="26">
        <v>110043</v>
      </c>
      <c r="M39" s="26">
        <v>329316</v>
      </c>
      <c r="N39" s="29">
        <v>159261</v>
      </c>
      <c r="O39" s="29">
        <v>170055</v>
      </c>
    </row>
    <row r="40" spans="1:15" ht="12" customHeight="1">
      <c r="A40" s="18"/>
      <c r="B40" s="24" t="s">
        <v>56</v>
      </c>
      <c r="C40" s="25" t="s">
        <v>5</v>
      </c>
      <c r="D40" s="26">
        <v>14528</v>
      </c>
      <c r="E40" s="26">
        <f t="shared" si="0"/>
        <v>63740</v>
      </c>
      <c r="F40" s="29">
        <v>31414</v>
      </c>
      <c r="G40" s="29">
        <v>32326</v>
      </c>
      <c r="I40" s="18"/>
      <c r="J40" s="24" t="s">
        <v>57</v>
      </c>
      <c r="K40" s="25">
        <v>195.22</v>
      </c>
      <c r="L40" s="26">
        <v>111346</v>
      </c>
      <c r="M40" s="26">
        <v>330252</v>
      </c>
      <c r="N40" s="29">
        <v>159649</v>
      </c>
      <c r="O40" s="29">
        <v>170603</v>
      </c>
    </row>
    <row r="41" spans="1:15" ht="12" customHeight="1">
      <c r="A41" s="31" t="s">
        <v>7</v>
      </c>
      <c r="B41" s="24" t="s">
        <v>58</v>
      </c>
      <c r="C41" s="25" t="s">
        <v>5</v>
      </c>
      <c r="D41" s="26">
        <v>15896</v>
      </c>
      <c r="E41" s="26">
        <f t="shared" si="0"/>
        <v>71897</v>
      </c>
      <c r="F41" s="29">
        <v>35910</v>
      </c>
      <c r="G41" s="29">
        <v>35987</v>
      </c>
      <c r="I41" s="18"/>
      <c r="J41" s="24" t="s">
        <v>59</v>
      </c>
      <c r="K41" s="30" t="s">
        <v>5</v>
      </c>
      <c r="L41" s="26">
        <v>112394</v>
      </c>
      <c r="M41" s="26">
        <v>330403</v>
      </c>
      <c r="N41" s="29">
        <v>159528</v>
      </c>
      <c r="O41" s="29">
        <v>170875</v>
      </c>
    </row>
    <row r="42" spans="1:15" ht="12" customHeight="1">
      <c r="A42" s="18"/>
      <c r="B42" s="24" t="s">
        <v>60</v>
      </c>
      <c r="C42" s="25" t="s">
        <v>5</v>
      </c>
      <c r="D42" s="26">
        <v>16145</v>
      </c>
      <c r="E42" s="26">
        <f t="shared" si="0"/>
        <v>74550</v>
      </c>
      <c r="F42" s="29">
        <v>37148</v>
      </c>
      <c r="G42" s="29">
        <v>37402</v>
      </c>
      <c r="I42" s="18" t="s">
        <v>7</v>
      </c>
      <c r="J42" s="24" t="s">
        <v>61</v>
      </c>
      <c r="K42" s="30">
        <v>194.03</v>
      </c>
      <c r="L42" s="26">
        <v>114809</v>
      </c>
      <c r="M42" s="26">
        <v>329684</v>
      </c>
      <c r="N42" s="29">
        <v>159311</v>
      </c>
      <c r="O42" s="29">
        <v>170373</v>
      </c>
    </row>
    <row r="43" spans="1:15" ht="12" customHeight="1">
      <c r="A43" s="18"/>
      <c r="B43" s="24" t="s">
        <v>61</v>
      </c>
      <c r="C43" s="25" t="s">
        <v>5</v>
      </c>
      <c r="D43" s="26">
        <v>16458</v>
      </c>
      <c r="E43" s="26">
        <v>75958</v>
      </c>
      <c r="F43" s="27" t="s">
        <v>6</v>
      </c>
      <c r="G43" s="27" t="s">
        <v>6</v>
      </c>
      <c r="I43" s="18"/>
      <c r="J43" s="24" t="s">
        <v>62</v>
      </c>
      <c r="K43" s="25" t="s">
        <v>5</v>
      </c>
      <c r="L43" s="26">
        <v>116458</v>
      </c>
      <c r="M43" s="26">
        <v>329777</v>
      </c>
      <c r="N43" s="29">
        <v>159462</v>
      </c>
      <c r="O43" s="29">
        <v>170315</v>
      </c>
    </row>
    <row r="44" spans="1:15" ht="12" customHeight="1">
      <c r="A44" s="18"/>
      <c r="B44" s="24" t="s">
        <v>62</v>
      </c>
      <c r="C44" s="25">
        <v>10.01</v>
      </c>
      <c r="D44" s="26">
        <v>16738</v>
      </c>
      <c r="E44" s="26">
        <f aca="true" t="shared" si="1" ref="E44:E52">SUM(F44:G44)</f>
        <v>77478</v>
      </c>
      <c r="F44" s="29">
        <v>38587</v>
      </c>
      <c r="G44" s="29">
        <v>38891</v>
      </c>
      <c r="I44" s="31"/>
      <c r="J44" s="24" t="s">
        <v>38</v>
      </c>
      <c r="K44" s="30">
        <v>194.04</v>
      </c>
      <c r="L44" s="26">
        <v>118437</v>
      </c>
      <c r="M44" s="26">
        <v>330568</v>
      </c>
      <c r="N44" s="29">
        <v>159902</v>
      </c>
      <c r="O44" s="29">
        <v>170666</v>
      </c>
    </row>
    <row r="45" spans="1:15" ht="12" customHeight="1">
      <c r="A45" s="18"/>
      <c r="B45" s="24" t="s">
        <v>38</v>
      </c>
      <c r="C45" s="25" t="s">
        <v>5</v>
      </c>
      <c r="D45" s="26">
        <v>17329</v>
      </c>
      <c r="E45" s="26">
        <f t="shared" si="1"/>
        <v>79165</v>
      </c>
      <c r="F45" s="29">
        <v>39392</v>
      </c>
      <c r="G45" s="29">
        <v>39773</v>
      </c>
      <c r="I45" s="18"/>
      <c r="J45" s="24" t="s">
        <v>40</v>
      </c>
      <c r="K45" s="25" t="s">
        <v>5</v>
      </c>
      <c r="L45" s="26">
        <v>119960</v>
      </c>
      <c r="M45" s="26">
        <v>331031</v>
      </c>
      <c r="N45" s="29">
        <v>160081</v>
      </c>
      <c r="O45" s="29">
        <v>170950</v>
      </c>
    </row>
    <row r="46" spans="1:15" ht="12" customHeight="1">
      <c r="A46" s="31" t="s">
        <v>7</v>
      </c>
      <c r="B46" s="24" t="s">
        <v>40</v>
      </c>
      <c r="C46" s="25" t="s">
        <v>5</v>
      </c>
      <c r="D46" s="26">
        <v>17449</v>
      </c>
      <c r="E46" s="26">
        <f t="shared" si="1"/>
        <v>79906</v>
      </c>
      <c r="F46" s="29">
        <v>40014</v>
      </c>
      <c r="G46" s="29">
        <v>39892</v>
      </c>
      <c r="I46" s="18"/>
      <c r="J46" s="24" t="s">
        <v>42</v>
      </c>
      <c r="K46" s="30" t="s">
        <v>5</v>
      </c>
      <c r="L46" s="26">
        <v>121442</v>
      </c>
      <c r="M46" s="26">
        <v>330707</v>
      </c>
      <c r="N46" s="29">
        <v>160002</v>
      </c>
      <c r="O46" s="29">
        <v>170705</v>
      </c>
    </row>
    <row r="47" spans="1:15" ht="12" customHeight="1">
      <c r="A47" s="31"/>
      <c r="B47" s="24" t="s">
        <v>42</v>
      </c>
      <c r="C47" s="25" t="s">
        <v>5</v>
      </c>
      <c r="D47" s="26">
        <v>18025</v>
      </c>
      <c r="E47" s="26">
        <f t="shared" si="1"/>
        <v>82420</v>
      </c>
      <c r="F47" s="29">
        <v>41267</v>
      </c>
      <c r="G47" s="29">
        <v>41153</v>
      </c>
      <c r="I47" s="18" t="s">
        <v>7</v>
      </c>
      <c r="J47" s="24" t="s">
        <v>44</v>
      </c>
      <c r="K47" s="25" t="s">
        <v>5</v>
      </c>
      <c r="L47" s="26">
        <v>123457</v>
      </c>
      <c r="M47" s="26">
        <v>331004</v>
      </c>
      <c r="N47" s="29">
        <v>160451</v>
      </c>
      <c r="O47" s="29">
        <v>170553</v>
      </c>
    </row>
    <row r="48" spans="1:15" ht="12" customHeight="1">
      <c r="A48" s="18"/>
      <c r="B48" s="24" t="s">
        <v>44</v>
      </c>
      <c r="C48" s="25" t="s">
        <v>5</v>
      </c>
      <c r="D48" s="26">
        <v>18445</v>
      </c>
      <c r="E48" s="26">
        <f t="shared" si="1"/>
        <v>84888</v>
      </c>
      <c r="F48" s="29">
        <v>42658</v>
      </c>
      <c r="G48" s="29">
        <v>42230</v>
      </c>
      <c r="I48" s="18"/>
      <c r="J48" s="24" t="s">
        <v>46</v>
      </c>
      <c r="K48" s="25" t="s">
        <v>5</v>
      </c>
      <c r="L48" s="26">
        <v>125202</v>
      </c>
      <c r="M48" s="26">
        <v>331919</v>
      </c>
      <c r="N48" s="29">
        <v>160863</v>
      </c>
      <c r="O48" s="29">
        <v>171056</v>
      </c>
    </row>
    <row r="49" spans="1:15" ht="12" customHeight="1">
      <c r="A49" s="18"/>
      <c r="B49" s="24" t="s">
        <v>46</v>
      </c>
      <c r="C49" s="25" t="s">
        <v>5</v>
      </c>
      <c r="D49" s="26">
        <v>18822</v>
      </c>
      <c r="E49" s="26">
        <f t="shared" si="1"/>
        <v>86858</v>
      </c>
      <c r="F49" s="29">
        <v>43596</v>
      </c>
      <c r="G49" s="29">
        <v>43262</v>
      </c>
      <c r="I49" s="31"/>
      <c r="J49" s="24" t="s">
        <v>63</v>
      </c>
      <c r="K49" s="25">
        <v>194.18</v>
      </c>
      <c r="L49" s="26">
        <v>127008</v>
      </c>
      <c r="M49" s="26">
        <v>332471</v>
      </c>
      <c r="N49" s="29">
        <v>161130</v>
      </c>
      <c r="O49" s="29">
        <v>171341</v>
      </c>
    </row>
    <row r="50" spans="1:15" ht="12" customHeight="1">
      <c r="A50" s="18"/>
      <c r="B50" s="24" t="s">
        <v>48</v>
      </c>
      <c r="C50" s="25" t="s">
        <v>5</v>
      </c>
      <c r="D50" s="26">
        <v>19159</v>
      </c>
      <c r="E50" s="26">
        <f t="shared" si="1"/>
        <v>88366</v>
      </c>
      <c r="F50" s="29">
        <v>44355</v>
      </c>
      <c r="G50" s="29">
        <v>44011</v>
      </c>
      <c r="I50" s="18"/>
      <c r="J50" s="24" t="s">
        <v>50</v>
      </c>
      <c r="K50" s="25">
        <v>194.22</v>
      </c>
      <c r="L50" s="26">
        <v>128628</v>
      </c>
      <c r="M50" s="26">
        <v>333248</v>
      </c>
      <c r="N50" s="29">
        <v>161368</v>
      </c>
      <c r="O50" s="29">
        <v>171880</v>
      </c>
    </row>
    <row r="51" spans="1:15" ht="12" customHeight="1">
      <c r="A51" s="31" t="s">
        <v>7</v>
      </c>
      <c r="B51" s="24" t="s">
        <v>50</v>
      </c>
      <c r="C51" s="25">
        <v>10.64</v>
      </c>
      <c r="D51" s="26">
        <v>18803</v>
      </c>
      <c r="E51" s="26">
        <f t="shared" si="1"/>
        <v>86840</v>
      </c>
      <c r="F51" s="29">
        <v>43017</v>
      </c>
      <c r="G51" s="29">
        <v>43823</v>
      </c>
      <c r="I51" s="18"/>
      <c r="J51" s="33" t="s">
        <v>52</v>
      </c>
      <c r="K51" s="25" t="s">
        <v>64</v>
      </c>
      <c r="L51" s="26">
        <v>130386</v>
      </c>
      <c r="M51" s="26">
        <v>334281</v>
      </c>
      <c r="N51" s="29">
        <v>161834</v>
      </c>
      <c r="O51" s="29">
        <v>172447</v>
      </c>
    </row>
    <row r="52" spans="1:15" s="269" customFormat="1" ht="12" customHeight="1">
      <c r="A52" s="369"/>
      <c r="B52" s="370" t="s">
        <v>52</v>
      </c>
      <c r="C52" s="371" t="s">
        <v>5</v>
      </c>
      <c r="D52" s="34">
        <v>19182</v>
      </c>
      <c r="E52" s="34">
        <f t="shared" si="1"/>
        <v>88776</v>
      </c>
      <c r="F52" s="35">
        <v>43702</v>
      </c>
      <c r="G52" s="35">
        <v>45074</v>
      </c>
      <c r="I52" s="369" t="s">
        <v>7</v>
      </c>
      <c r="J52" s="372" t="s">
        <v>54</v>
      </c>
      <c r="K52" s="373">
        <v>194.33</v>
      </c>
      <c r="L52" s="374">
        <v>131370</v>
      </c>
      <c r="M52" s="34">
        <v>332865</v>
      </c>
      <c r="N52" s="375">
        <v>161378</v>
      </c>
      <c r="O52" s="375">
        <v>171487</v>
      </c>
    </row>
    <row r="53" spans="1:15" s="269" customFormat="1" ht="12" customHeight="1">
      <c r="A53" s="369"/>
      <c r="B53" s="370" t="s">
        <v>54</v>
      </c>
      <c r="C53" s="371" t="s">
        <v>5</v>
      </c>
      <c r="D53" s="34">
        <v>19551</v>
      </c>
      <c r="E53" s="34">
        <v>88416</v>
      </c>
      <c r="F53" s="35">
        <v>42350</v>
      </c>
      <c r="G53" s="35">
        <v>46066</v>
      </c>
      <c r="I53" s="369"/>
      <c r="J53" s="372" t="s">
        <v>56</v>
      </c>
      <c r="K53" s="373">
        <v>194.34</v>
      </c>
      <c r="L53" s="374">
        <v>133192</v>
      </c>
      <c r="M53" s="34">
        <v>333906</v>
      </c>
      <c r="N53" s="375">
        <v>161733</v>
      </c>
      <c r="O53" s="375">
        <v>172173</v>
      </c>
    </row>
    <row r="54" spans="1:15" s="269" customFormat="1" ht="12" customHeight="1">
      <c r="A54" s="369"/>
      <c r="B54" s="370" t="s">
        <v>56</v>
      </c>
      <c r="C54" s="371" t="s">
        <v>5</v>
      </c>
      <c r="D54" s="34">
        <v>19980</v>
      </c>
      <c r="E54" s="34">
        <v>91712</v>
      </c>
      <c r="F54" s="35">
        <v>44630</v>
      </c>
      <c r="G54" s="35">
        <v>47082</v>
      </c>
      <c r="I54" s="369"/>
      <c r="J54" s="372" t="s">
        <v>58</v>
      </c>
      <c r="K54" s="371" t="s">
        <v>5</v>
      </c>
      <c r="L54" s="34">
        <v>134431</v>
      </c>
      <c r="M54" s="34">
        <v>334363</v>
      </c>
      <c r="N54" s="35">
        <v>161699</v>
      </c>
      <c r="O54" s="35">
        <v>172664</v>
      </c>
    </row>
    <row r="55" spans="1:15" s="269" customFormat="1" ht="12" customHeight="1">
      <c r="A55" s="369"/>
      <c r="B55" s="370" t="s">
        <v>58</v>
      </c>
      <c r="C55" s="371">
        <v>10.97</v>
      </c>
      <c r="D55" s="34">
        <v>20465</v>
      </c>
      <c r="E55" s="34">
        <v>93189</v>
      </c>
      <c r="F55" s="35">
        <v>44982</v>
      </c>
      <c r="G55" s="35">
        <v>48207</v>
      </c>
      <c r="I55" s="369"/>
      <c r="J55" s="372" t="s">
        <v>86</v>
      </c>
      <c r="K55" s="371" t="s">
        <v>5</v>
      </c>
      <c r="L55" s="34">
        <v>135862</v>
      </c>
      <c r="M55" s="34">
        <v>335002</v>
      </c>
      <c r="N55" s="35">
        <v>161813</v>
      </c>
      <c r="O55" s="35">
        <v>173189</v>
      </c>
    </row>
    <row r="56" spans="1:15" s="269" customFormat="1" ht="12" customHeight="1">
      <c r="A56" s="369" t="s">
        <v>7</v>
      </c>
      <c r="B56" s="370" t="s">
        <v>65</v>
      </c>
      <c r="C56" s="371">
        <v>53.02</v>
      </c>
      <c r="D56" s="34">
        <v>23801</v>
      </c>
      <c r="E56" s="34">
        <v>111207</v>
      </c>
      <c r="F56" s="35">
        <v>53967</v>
      </c>
      <c r="G56" s="35">
        <v>57240</v>
      </c>
      <c r="I56" s="369"/>
      <c r="J56" s="372" t="s">
        <v>87</v>
      </c>
      <c r="K56" s="371" t="s">
        <v>88</v>
      </c>
      <c r="L56" s="34">
        <v>137299</v>
      </c>
      <c r="M56" s="34">
        <v>335406</v>
      </c>
      <c r="N56" s="35">
        <v>161967</v>
      </c>
      <c r="O56" s="35">
        <v>173439</v>
      </c>
    </row>
    <row r="57" spans="1:15" s="269" customFormat="1" ht="12" customHeight="1">
      <c r="A57" s="376"/>
      <c r="B57" s="370" t="s">
        <v>66</v>
      </c>
      <c r="C57" s="371" t="s">
        <v>5</v>
      </c>
      <c r="D57" s="34">
        <v>24343</v>
      </c>
      <c r="E57" s="34">
        <v>112613</v>
      </c>
      <c r="F57" s="35" t="s">
        <v>6</v>
      </c>
      <c r="G57" s="35" t="s">
        <v>6</v>
      </c>
      <c r="I57" s="369"/>
      <c r="J57" s="377"/>
      <c r="K57" s="373"/>
      <c r="L57" s="34"/>
      <c r="M57" s="34"/>
      <c r="N57" s="35"/>
      <c r="O57" s="35"/>
    </row>
    <row r="58" spans="1:15" s="269" customFormat="1" ht="12" customHeight="1">
      <c r="A58" s="369"/>
      <c r="B58" s="370" t="s">
        <v>67</v>
      </c>
      <c r="C58" s="371" t="s">
        <v>5</v>
      </c>
      <c r="D58" s="34">
        <v>24650</v>
      </c>
      <c r="E58" s="34">
        <v>112955</v>
      </c>
      <c r="F58" s="378" t="s">
        <v>6</v>
      </c>
      <c r="G58" s="378" t="s">
        <v>6</v>
      </c>
      <c r="I58" s="369"/>
      <c r="J58" s="377" t="s">
        <v>89</v>
      </c>
      <c r="K58" s="371">
        <v>194.34</v>
      </c>
      <c r="L58" s="34">
        <v>137536</v>
      </c>
      <c r="M58" s="34">
        <v>335859</v>
      </c>
      <c r="N58" s="35">
        <v>162149</v>
      </c>
      <c r="O58" s="35">
        <v>173710</v>
      </c>
    </row>
    <row r="59" spans="1:15" s="269" customFormat="1" ht="12" customHeight="1">
      <c r="A59" s="369"/>
      <c r="B59" s="370" t="s">
        <v>68</v>
      </c>
      <c r="C59" s="371" t="s">
        <v>5</v>
      </c>
      <c r="D59" s="34">
        <v>24843</v>
      </c>
      <c r="E59" s="34">
        <v>113537</v>
      </c>
      <c r="F59" s="378" t="s">
        <v>6</v>
      </c>
      <c r="G59" s="378" t="s">
        <v>6</v>
      </c>
      <c r="I59" s="369"/>
      <c r="J59" s="370" t="s">
        <v>61</v>
      </c>
      <c r="K59" s="371" t="s">
        <v>90</v>
      </c>
      <c r="L59" s="34">
        <v>137558</v>
      </c>
      <c r="M59" s="34">
        <v>335888</v>
      </c>
      <c r="N59" s="35">
        <v>162175</v>
      </c>
      <c r="O59" s="35">
        <v>173713</v>
      </c>
    </row>
    <row r="60" spans="1:15" s="269" customFormat="1" ht="12" customHeight="1">
      <c r="A60" s="369"/>
      <c r="B60" s="370" t="s">
        <v>69</v>
      </c>
      <c r="C60" s="371" t="s">
        <v>5</v>
      </c>
      <c r="D60" s="34">
        <v>25314</v>
      </c>
      <c r="E60" s="34">
        <v>114435</v>
      </c>
      <c r="F60" s="378" t="s">
        <v>6</v>
      </c>
      <c r="G60" s="378" t="s">
        <v>6</v>
      </c>
      <c r="I60" s="369"/>
      <c r="J60" s="370" t="s">
        <v>62</v>
      </c>
      <c r="K60" s="371" t="s">
        <v>90</v>
      </c>
      <c r="L60" s="34">
        <v>137580</v>
      </c>
      <c r="M60" s="34">
        <v>335875</v>
      </c>
      <c r="N60" s="35">
        <v>162121</v>
      </c>
      <c r="O60" s="35">
        <v>173754</v>
      </c>
    </row>
    <row r="61" spans="1:15" s="269" customFormat="1" ht="12" customHeight="1">
      <c r="A61" s="369"/>
      <c r="B61" s="370" t="s">
        <v>70</v>
      </c>
      <c r="C61" s="371" t="s">
        <v>5</v>
      </c>
      <c r="D61" s="34">
        <v>16511</v>
      </c>
      <c r="E61" s="34">
        <v>72656</v>
      </c>
      <c r="F61" s="378">
        <v>34118</v>
      </c>
      <c r="G61" s="378">
        <v>38538</v>
      </c>
      <c r="I61" s="369"/>
      <c r="J61" s="370" t="s">
        <v>38</v>
      </c>
      <c r="K61" s="371" t="s">
        <v>90</v>
      </c>
      <c r="L61" s="34">
        <v>137564</v>
      </c>
      <c r="M61" s="34">
        <v>335808</v>
      </c>
      <c r="N61" s="35">
        <v>162118</v>
      </c>
      <c r="O61" s="35">
        <v>173690</v>
      </c>
    </row>
    <row r="62" spans="1:15" s="269" customFormat="1" ht="12" customHeight="1">
      <c r="A62" s="369"/>
      <c r="B62" s="370" t="s">
        <v>71</v>
      </c>
      <c r="C62" s="371" t="s">
        <v>5</v>
      </c>
      <c r="D62" s="34">
        <v>22592</v>
      </c>
      <c r="E62" s="34">
        <v>79670</v>
      </c>
      <c r="F62" s="35">
        <v>38126</v>
      </c>
      <c r="G62" s="35">
        <v>41544</v>
      </c>
      <c r="I62" s="369"/>
      <c r="J62" s="370" t="s">
        <v>40</v>
      </c>
      <c r="K62" s="371" t="s">
        <v>90</v>
      </c>
      <c r="L62" s="34">
        <v>137115</v>
      </c>
      <c r="M62" s="34">
        <v>334004</v>
      </c>
      <c r="N62" s="35">
        <v>161137</v>
      </c>
      <c r="O62" s="35">
        <v>172867</v>
      </c>
    </row>
    <row r="63" spans="1:15" s="269" customFormat="1" ht="12" customHeight="1">
      <c r="A63" s="369" t="s">
        <v>7</v>
      </c>
      <c r="B63" s="370" t="s">
        <v>72</v>
      </c>
      <c r="C63" s="371" t="s">
        <v>5</v>
      </c>
      <c r="D63" s="34">
        <v>23915</v>
      </c>
      <c r="E63" s="34">
        <v>101403</v>
      </c>
      <c r="F63" s="35">
        <v>49284</v>
      </c>
      <c r="G63" s="35">
        <v>52119</v>
      </c>
      <c r="I63" s="369"/>
      <c r="J63" s="370" t="s">
        <v>42</v>
      </c>
      <c r="K63" s="371" t="s">
        <v>90</v>
      </c>
      <c r="L63" s="34">
        <v>137988</v>
      </c>
      <c r="M63" s="34">
        <v>335144</v>
      </c>
      <c r="N63" s="35">
        <v>161866</v>
      </c>
      <c r="O63" s="35">
        <v>173278</v>
      </c>
    </row>
    <row r="64" spans="1:15" s="269" customFormat="1" ht="12" customHeight="1">
      <c r="A64" s="376"/>
      <c r="B64" s="370" t="s">
        <v>73</v>
      </c>
      <c r="C64" s="371" t="s">
        <v>5</v>
      </c>
      <c r="D64" s="34">
        <v>28071</v>
      </c>
      <c r="E64" s="34">
        <v>115032</v>
      </c>
      <c r="F64" s="35">
        <v>56556</v>
      </c>
      <c r="G64" s="35">
        <v>58476</v>
      </c>
      <c r="I64" s="369"/>
      <c r="J64" s="370" t="s">
        <v>44</v>
      </c>
      <c r="K64" s="371" t="s">
        <v>90</v>
      </c>
      <c r="L64" s="34">
        <v>138140</v>
      </c>
      <c r="M64" s="34">
        <v>335439</v>
      </c>
      <c r="N64" s="35">
        <v>162022</v>
      </c>
      <c r="O64" s="35">
        <v>173417</v>
      </c>
    </row>
    <row r="65" spans="1:15" s="269" customFormat="1" ht="12" customHeight="1">
      <c r="A65" s="369"/>
      <c r="B65" s="370" t="s">
        <v>4</v>
      </c>
      <c r="C65" s="371" t="s">
        <v>5</v>
      </c>
      <c r="D65" s="34">
        <v>29958</v>
      </c>
      <c r="E65" s="34">
        <v>122160</v>
      </c>
      <c r="F65" s="35">
        <v>59845</v>
      </c>
      <c r="G65" s="35">
        <v>62315</v>
      </c>
      <c r="J65" s="370" t="s">
        <v>46</v>
      </c>
      <c r="K65" s="371" t="s">
        <v>90</v>
      </c>
      <c r="L65" s="34">
        <v>138173</v>
      </c>
      <c r="M65" s="34">
        <v>335438</v>
      </c>
      <c r="N65" s="35">
        <v>162010</v>
      </c>
      <c r="O65" s="35">
        <v>173428</v>
      </c>
    </row>
    <row r="66" spans="1:15" s="269" customFormat="1" ht="12" customHeight="1">
      <c r="A66" s="369" t="s">
        <v>7</v>
      </c>
      <c r="B66" s="370" t="s">
        <v>9</v>
      </c>
      <c r="C66" s="371">
        <v>53.67</v>
      </c>
      <c r="D66" s="34">
        <v>27846</v>
      </c>
      <c r="E66" s="34">
        <v>124545</v>
      </c>
      <c r="F66" s="35">
        <v>60426</v>
      </c>
      <c r="G66" s="35">
        <v>64119</v>
      </c>
      <c r="I66" s="369"/>
      <c r="J66" s="370" t="s">
        <v>48</v>
      </c>
      <c r="K66" s="371" t="s">
        <v>90</v>
      </c>
      <c r="L66" s="34">
        <v>138235</v>
      </c>
      <c r="M66" s="34">
        <v>335510</v>
      </c>
      <c r="N66" s="35">
        <v>162011</v>
      </c>
      <c r="O66" s="35">
        <v>173499</v>
      </c>
    </row>
    <row r="67" spans="1:15" s="269" customFormat="1" ht="12.75" customHeight="1">
      <c r="A67" s="376"/>
      <c r="B67" s="370" t="s">
        <v>11</v>
      </c>
      <c r="C67" s="371" t="s">
        <v>5</v>
      </c>
      <c r="D67" s="34">
        <v>31967</v>
      </c>
      <c r="E67" s="34">
        <v>131254</v>
      </c>
      <c r="F67" s="35">
        <v>63719</v>
      </c>
      <c r="G67" s="35">
        <v>67535</v>
      </c>
      <c r="I67" s="369" t="s">
        <v>7</v>
      </c>
      <c r="J67" s="370" t="s">
        <v>50</v>
      </c>
      <c r="K67" s="371">
        <v>274.44</v>
      </c>
      <c r="L67" s="34">
        <v>137944</v>
      </c>
      <c r="M67" s="34">
        <v>337902</v>
      </c>
      <c r="N67" s="35">
        <v>163509</v>
      </c>
      <c r="O67" s="35">
        <v>174393</v>
      </c>
    </row>
    <row r="68" spans="1:15" ht="12.75" customHeight="1">
      <c r="A68" s="36"/>
      <c r="B68" s="19" t="s">
        <v>13</v>
      </c>
      <c r="C68" s="20" t="s">
        <v>5</v>
      </c>
      <c r="D68" s="21">
        <v>32743</v>
      </c>
      <c r="E68" s="21">
        <v>134127</v>
      </c>
      <c r="F68" s="22">
        <v>64829</v>
      </c>
      <c r="G68" s="22">
        <v>69298</v>
      </c>
      <c r="I68" s="36"/>
      <c r="J68" s="24" t="s">
        <v>52</v>
      </c>
      <c r="K68" s="25">
        <v>274.48</v>
      </c>
      <c r="L68" s="34">
        <v>138157</v>
      </c>
      <c r="M68" s="34">
        <v>338051</v>
      </c>
      <c r="N68" s="35">
        <v>163595</v>
      </c>
      <c r="O68" s="35">
        <v>174456</v>
      </c>
    </row>
    <row r="69" spans="1:15" ht="12.75" customHeight="1">
      <c r="A69" s="36"/>
      <c r="B69" s="19" t="s">
        <v>15</v>
      </c>
      <c r="C69" s="23">
        <v>53.67</v>
      </c>
      <c r="D69" s="21">
        <v>33780</v>
      </c>
      <c r="E69" s="21">
        <v>137354</v>
      </c>
      <c r="F69" s="22">
        <v>66459</v>
      </c>
      <c r="G69" s="22">
        <v>70895</v>
      </c>
      <c r="I69" s="36"/>
      <c r="J69" s="24" t="s">
        <v>54</v>
      </c>
      <c r="K69" s="25" t="s">
        <v>90</v>
      </c>
      <c r="L69" s="34">
        <v>138277</v>
      </c>
      <c r="M69" s="34">
        <v>338122</v>
      </c>
      <c r="N69" s="35">
        <v>163580</v>
      </c>
      <c r="O69" s="35">
        <v>174542</v>
      </c>
    </row>
    <row r="70" spans="1:15" ht="12.75" customHeight="1" thickBot="1">
      <c r="A70" s="37"/>
      <c r="B70" s="38"/>
      <c r="C70" s="39"/>
      <c r="D70" s="40"/>
      <c r="E70" s="40"/>
      <c r="F70" s="40"/>
      <c r="G70" s="40"/>
      <c r="I70" s="41"/>
      <c r="J70" s="41"/>
      <c r="K70" s="42"/>
      <c r="L70" s="41"/>
      <c r="M70" s="41"/>
      <c r="N70" s="41"/>
      <c r="O70" s="43"/>
    </row>
    <row r="71" spans="1:13" ht="13.5">
      <c r="A71" s="162" t="s">
        <v>396</v>
      </c>
      <c r="B71" s="162"/>
      <c r="C71" s="7"/>
      <c r="D71" s="539"/>
      <c r="E71" s="7"/>
      <c r="F71" s="7"/>
      <c r="G71" s="7"/>
      <c r="I71" s="44" t="s">
        <v>91</v>
      </c>
      <c r="J71" s="44"/>
      <c r="K71" s="44"/>
      <c r="L71" s="44"/>
      <c r="M71" s="44"/>
    </row>
    <row r="72" spans="1:9" ht="13.5">
      <c r="A72" s="132"/>
      <c r="B72" s="132"/>
      <c r="C72" s="45"/>
      <c r="D72" s="540"/>
      <c r="E72" s="14"/>
      <c r="F72" s="14"/>
      <c r="G72" s="14"/>
      <c r="I72" s="44" t="s">
        <v>74</v>
      </c>
    </row>
    <row r="73" spans="1:9" ht="12" customHeight="1">
      <c r="A73" s="36"/>
      <c r="B73" s="14"/>
      <c r="C73" s="46"/>
      <c r="D73" s="21"/>
      <c r="E73" s="21"/>
      <c r="F73" s="22"/>
      <c r="G73" s="22"/>
      <c r="I73" t="s">
        <v>75</v>
      </c>
    </row>
    <row r="74" spans="1:7" ht="12" customHeight="1">
      <c r="A74" s="36"/>
      <c r="B74" s="14"/>
      <c r="C74" s="47"/>
      <c r="D74" s="21"/>
      <c r="E74" s="21"/>
      <c r="F74" s="22"/>
      <c r="G74" s="22"/>
    </row>
    <row r="75" spans="1:7" ht="12" customHeight="1">
      <c r="A75" s="36"/>
      <c r="B75" s="14"/>
      <c r="C75" s="46"/>
      <c r="D75" s="21"/>
      <c r="E75" s="21"/>
      <c r="F75" s="22"/>
      <c r="G75" s="22"/>
    </row>
    <row r="76" spans="1:7" ht="12" customHeight="1">
      <c r="A76" s="48"/>
      <c r="B76" s="14"/>
      <c r="C76" s="46"/>
      <c r="D76" s="21"/>
      <c r="E76" s="21"/>
      <c r="F76" s="22"/>
      <c r="G76" s="22"/>
    </row>
  </sheetData>
  <mergeCells count="5">
    <mergeCell ref="D71:D72"/>
    <mergeCell ref="I3:J4"/>
    <mergeCell ref="L3:L4"/>
    <mergeCell ref="A3:B4"/>
    <mergeCell ref="D3:D4"/>
  </mergeCells>
  <printOptions/>
  <pageMargins left="0.5118110236220472" right="0.5118110236220472" top="0.7086614173228347" bottom="0.1968503937007874" header="0.5118110236220472" footer="0.5118110236220472"/>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codeName="Sheet10">
    <tabColor indexed="48"/>
  </sheetPr>
  <dimension ref="A1:O83"/>
  <sheetViews>
    <sheetView showGridLines="0" zoomScale="75" zoomScaleNormal="75" zoomScaleSheetLayoutView="100" workbookViewId="0" topLeftCell="A1">
      <selection activeCell="C2" sqref="C2"/>
    </sheetView>
  </sheetViews>
  <sheetFormatPr defaultColWidth="8.796875" defaultRowHeight="14.25"/>
  <cols>
    <col min="1" max="1" width="11.3984375" style="0" customWidth="1"/>
    <col min="2" max="12" width="8.5" style="0" customWidth="1"/>
    <col min="13" max="29" width="7.3984375" style="0" customWidth="1"/>
    <col min="30" max="16384" width="11.3984375" style="0" customWidth="1"/>
  </cols>
  <sheetData>
    <row r="1" spans="2:12" ht="25.5">
      <c r="B1" s="217"/>
      <c r="C1" s="218" t="s">
        <v>684</v>
      </c>
      <c r="D1" s="217"/>
      <c r="E1" s="217"/>
      <c r="F1" s="217"/>
      <c r="G1" s="217"/>
      <c r="H1" s="217"/>
      <c r="I1" s="217"/>
      <c r="J1" s="217"/>
      <c r="K1" s="217"/>
      <c r="L1" s="217"/>
    </row>
    <row r="2" ht="13.5">
      <c r="F2" s="250"/>
    </row>
    <row r="3" ht="15" customHeight="1">
      <c r="A3" t="s">
        <v>586</v>
      </c>
    </row>
    <row r="4" ht="15" customHeight="1">
      <c r="A4" t="s">
        <v>587</v>
      </c>
    </row>
    <row r="5" ht="15" customHeight="1">
      <c r="A5" t="s">
        <v>588</v>
      </c>
    </row>
    <row r="6" spans="1:12" ht="16.5" customHeight="1" thickBot="1">
      <c r="A6" s="251" t="s">
        <v>545</v>
      </c>
      <c r="B6" s="6"/>
      <c r="C6" s="6"/>
      <c r="D6" s="6"/>
      <c r="E6" s="6"/>
      <c r="F6" s="6"/>
      <c r="G6" s="6"/>
      <c r="H6" s="6"/>
      <c r="I6" s="6"/>
      <c r="J6" s="6"/>
      <c r="K6" s="6"/>
      <c r="L6" s="220" t="s">
        <v>553</v>
      </c>
    </row>
    <row r="7" spans="1:15" s="18" customFormat="1" ht="15" customHeight="1">
      <c r="A7" s="252" t="s">
        <v>480</v>
      </c>
      <c r="B7" s="239" t="s">
        <v>481</v>
      </c>
      <c r="C7" s="222" t="s">
        <v>554</v>
      </c>
      <c r="D7" s="222" t="s">
        <v>555</v>
      </c>
      <c r="E7" s="222" t="s">
        <v>556</v>
      </c>
      <c r="F7" s="222" t="s">
        <v>557</v>
      </c>
      <c r="G7" s="222" t="s">
        <v>558</v>
      </c>
      <c r="H7" s="366" t="s">
        <v>589</v>
      </c>
      <c r="I7" s="366" t="s">
        <v>671</v>
      </c>
      <c r="J7" s="366" t="s">
        <v>590</v>
      </c>
      <c r="K7" s="366" t="s">
        <v>591</v>
      </c>
      <c r="L7" s="253" t="s">
        <v>559</v>
      </c>
      <c r="M7" s="36"/>
      <c r="N7" s="36"/>
      <c r="O7" s="36"/>
    </row>
    <row r="8" spans="1:12" ht="12" customHeight="1">
      <c r="A8" s="233" t="s">
        <v>527</v>
      </c>
      <c r="B8" s="240">
        <v>4410</v>
      </c>
      <c r="C8" s="223">
        <v>329</v>
      </c>
      <c r="D8" s="223">
        <v>278</v>
      </c>
      <c r="E8" s="223">
        <v>150</v>
      </c>
      <c r="F8" s="223">
        <v>120</v>
      </c>
      <c r="G8" s="227" t="s">
        <v>185</v>
      </c>
      <c r="H8" s="227" t="s">
        <v>185</v>
      </c>
      <c r="I8" s="223">
        <v>30</v>
      </c>
      <c r="J8" s="223">
        <v>102</v>
      </c>
      <c r="K8" s="223">
        <v>79</v>
      </c>
      <c r="L8" s="223">
        <v>57</v>
      </c>
    </row>
    <row r="9" spans="1:12" ht="12" customHeight="1">
      <c r="A9" s="234" t="s">
        <v>528</v>
      </c>
      <c r="B9" s="240">
        <v>4370</v>
      </c>
      <c r="C9" s="223">
        <v>359</v>
      </c>
      <c r="D9" s="223">
        <v>297</v>
      </c>
      <c r="E9" s="223">
        <v>158</v>
      </c>
      <c r="F9" s="223">
        <v>133</v>
      </c>
      <c r="G9" s="227">
        <v>325</v>
      </c>
      <c r="H9" s="227" t="s">
        <v>185</v>
      </c>
      <c r="I9" s="223">
        <v>26</v>
      </c>
      <c r="J9" s="223">
        <v>58</v>
      </c>
      <c r="K9" s="223">
        <v>94</v>
      </c>
      <c r="L9" s="223">
        <v>63</v>
      </c>
    </row>
    <row r="10" spans="1:12" ht="12" customHeight="1">
      <c r="A10" s="234" t="s">
        <v>529</v>
      </c>
      <c r="B10" s="240">
        <v>4356</v>
      </c>
      <c r="C10" s="223">
        <v>388</v>
      </c>
      <c r="D10" s="223">
        <v>315</v>
      </c>
      <c r="E10" s="223">
        <v>149</v>
      </c>
      <c r="F10" s="223">
        <v>167</v>
      </c>
      <c r="G10" s="227">
        <v>431</v>
      </c>
      <c r="H10" s="227">
        <v>103</v>
      </c>
      <c r="I10" s="227">
        <v>4</v>
      </c>
      <c r="J10" s="223">
        <v>13</v>
      </c>
      <c r="K10" s="223">
        <v>42</v>
      </c>
      <c r="L10" s="223">
        <v>76</v>
      </c>
    </row>
    <row r="11" spans="1:12" s="44" customFormat="1" ht="12" customHeight="1">
      <c r="A11" s="235" t="s">
        <v>530</v>
      </c>
      <c r="B11" s="241">
        <v>4260</v>
      </c>
      <c r="C11" s="224">
        <v>360</v>
      </c>
      <c r="D11" s="224">
        <v>255</v>
      </c>
      <c r="E11" s="224">
        <v>120</v>
      </c>
      <c r="F11" s="224">
        <v>114</v>
      </c>
      <c r="G11" s="224">
        <v>478</v>
      </c>
      <c r="H11" s="224">
        <v>183</v>
      </c>
      <c r="I11" s="227" t="s">
        <v>592</v>
      </c>
      <c r="J11" s="227" t="s">
        <v>592</v>
      </c>
      <c r="K11" s="227" t="s">
        <v>592</v>
      </c>
      <c r="L11" s="224">
        <v>77</v>
      </c>
    </row>
    <row r="12" spans="1:12" s="242" customFormat="1" ht="12" customHeight="1">
      <c r="A12" s="236" t="s">
        <v>593</v>
      </c>
      <c r="B12" s="225">
        <f aca="true" t="shared" si="0" ref="B12:H12">SUM(B14:B25)</f>
        <v>4260</v>
      </c>
      <c r="C12" s="226">
        <f t="shared" si="0"/>
        <v>442</v>
      </c>
      <c r="D12" s="226">
        <f t="shared" si="0"/>
        <v>328</v>
      </c>
      <c r="E12" s="226">
        <f t="shared" si="0"/>
        <v>132</v>
      </c>
      <c r="F12" s="226">
        <f t="shared" si="0"/>
        <v>129</v>
      </c>
      <c r="G12" s="226">
        <f t="shared" si="0"/>
        <v>485</v>
      </c>
      <c r="H12" s="226">
        <f t="shared" si="0"/>
        <v>207</v>
      </c>
      <c r="I12" s="227" t="s">
        <v>592</v>
      </c>
      <c r="J12" s="227" t="s">
        <v>592</v>
      </c>
      <c r="K12" s="227" t="s">
        <v>592</v>
      </c>
      <c r="L12" s="226">
        <f>SUM(L14:L25)</f>
        <v>57</v>
      </c>
    </row>
    <row r="13" spans="1:2" ht="8.25" customHeight="1">
      <c r="A13" s="243"/>
      <c r="B13" s="240"/>
    </row>
    <row r="14" spans="1:12" ht="12" customHeight="1">
      <c r="A14" s="237" t="s">
        <v>531</v>
      </c>
      <c r="B14" s="240">
        <f aca="true" t="shared" si="1" ref="B14:B25">SUM(C14:L14,B33:L33,B52:L52,B71:H71,)</f>
        <v>265</v>
      </c>
      <c r="C14" s="227">
        <v>25</v>
      </c>
      <c r="D14" s="227">
        <f>29+1</f>
        <v>30</v>
      </c>
      <c r="E14" s="227">
        <v>5</v>
      </c>
      <c r="F14" s="227">
        <v>2</v>
      </c>
      <c r="G14" s="227">
        <v>19</v>
      </c>
      <c r="H14" s="227">
        <v>18</v>
      </c>
      <c r="I14" s="227" t="s">
        <v>592</v>
      </c>
      <c r="J14" s="227" t="s">
        <v>592</v>
      </c>
      <c r="K14" s="227" t="s">
        <v>592</v>
      </c>
      <c r="L14" s="227">
        <v>1</v>
      </c>
    </row>
    <row r="15" spans="1:12" ht="12" customHeight="1">
      <c r="A15" s="234" t="s">
        <v>532</v>
      </c>
      <c r="B15" s="240">
        <f t="shared" si="1"/>
        <v>277</v>
      </c>
      <c r="C15" s="227">
        <v>16</v>
      </c>
      <c r="D15" s="227">
        <v>30</v>
      </c>
      <c r="E15" s="227">
        <v>11</v>
      </c>
      <c r="F15" s="227">
        <v>16</v>
      </c>
      <c r="G15" s="227">
        <v>27</v>
      </c>
      <c r="H15" s="227">
        <v>12</v>
      </c>
      <c r="I15" s="227" t="s">
        <v>592</v>
      </c>
      <c r="J15" s="227" t="s">
        <v>592</v>
      </c>
      <c r="K15" s="227" t="s">
        <v>592</v>
      </c>
      <c r="L15" s="227">
        <v>1</v>
      </c>
    </row>
    <row r="16" spans="1:12" ht="12" customHeight="1">
      <c r="A16" s="234" t="s">
        <v>493</v>
      </c>
      <c r="B16" s="240">
        <f t="shared" si="1"/>
        <v>751</v>
      </c>
      <c r="C16" s="227">
        <v>75</v>
      </c>
      <c r="D16" s="227">
        <f>41+1</f>
        <v>42</v>
      </c>
      <c r="E16" s="227">
        <v>21</v>
      </c>
      <c r="F16" s="227">
        <v>29</v>
      </c>
      <c r="G16" s="227">
        <f>93+1</f>
        <v>94</v>
      </c>
      <c r="H16" s="227">
        <v>42</v>
      </c>
      <c r="I16" s="227" t="s">
        <v>592</v>
      </c>
      <c r="J16" s="227" t="s">
        <v>592</v>
      </c>
      <c r="K16" s="227" t="s">
        <v>592</v>
      </c>
      <c r="L16" s="227">
        <v>9</v>
      </c>
    </row>
    <row r="17" spans="1:12" ht="12" customHeight="1">
      <c r="A17" s="234" t="s">
        <v>494</v>
      </c>
      <c r="B17" s="240">
        <f t="shared" si="1"/>
        <v>593</v>
      </c>
      <c r="C17" s="227">
        <v>68</v>
      </c>
      <c r="D17" s="227">
        <v>33</v>
      </c>
      <c r="E17" s="227">
        <v>26</v>
      </c>
      <c r="F17" s="227">
        <v>17</v>
      </c>
      <c r="G17" s="227">
        <v>54</v>
      </c>
      <c r="H17" s="227">
        <f>40+1</f>
        <v>41</v>
      </c>
      <c r="I17" s="227" t="s">
        <v>592</v>
      </c>
      <c r="J17" s="227" t="s">
        <v>592</v>
      </c>
      <c r="K17" s="227" t="s">
        <v>592</v>
      </c>
      <c r="L17" s="227">
        <v>25</v>
      </c>
    </row>
    <row r="18" spans="1:12" ht="12" customHeight="1">
      <c r="A18" s="234" t="s">
        <v>495</v>
      </c>
      <c r="B18" s="240">
        <f t="shared" si="1"/>
        <v>359</v>
      </c>
      <c r="C18" s="227">
        <v>35</v>
      </c>
      <c r="D18" s="227">
        <f>28+1</f>
        <v>29</v>
      </c>
      <c r="E18" s="227">
        <v>8</v>
      </c>
      <c r="F18" s="227">
        <v>7</v>
      </c>
      <c r="G18" s="227">
        <v>47</v>
      </c>
      <c r="H18" s="227">
        <v>16</v>
      </c>
      <c r="I18" s="227" t="s">
        <v>676</v>
      </c>
      <c r="J18" s="227" t="s">
        <v>592</v>
      </c>
      <c r="K18" s="227" t="s">
        <v>592</v>
      </c>
      <c r="L18" s="227">
        <v>1</v>
      </c>
    </row>
    <row r="19" spans="1:12" ht="12" customHeight="1">
      <c r="A19" s="234" t="s">
        <v>496</v>
      </c>
      <c r="B19" s="240">
        <f t="shared" si="1"/>
        <v>259</v>
      </c>
      <c r="C19" s="227">
        <v>34</v>
      </c>
      <c r="D19" s="227">
        <v>19</v>
      </c>
      <c r="E19" s="227">
        <v>11</v>
      </c>
      <c r="F19" s="227">
        <v>5</v>
      </c>
      <c r="G19" s="227">
        <v>36</v>
      </c>
      <c r="H19" s="227">
        <v>9</v>
      </c>
      <c r="I19" s="227" t="s">
        <v>592</v>
      </c>
      <c r="J19" s="227" t="s">
        <v>592</v>
      </c>
      <c r="K19" s="227" t="s">
        <v>592</v>
      </c>
      <c r="L19" s="227">
        <v>5</v>
      </c>
    </row>
    <row r="20" spans="1:12" ht="12" customHeight="1">
      <c r="A20" s="234" t="s">
        <v>497</v>
      </c>
      <c r="B20" s="240">
        <f t="shared" si="1"/>
        <v>310</v>
      </c>
      <c r="C20" s="227">
        <v>30</v>
      </c>
      <c r="D20" s="227">
        <v>20</v>
      </c>
      <c r="E20" s="227">
        <v>4</v>
      </c>
      <c r="F20" s="227">
        <v>13</v>
      </c>
      <c r="G20" s="227">
        <v>46</v>
      </c>
      <c r="H20" s="227">
        <v>15</v>
      </c>
      <c r="I20" s="227" t="s">
        <v>592</v>
      </c>
      <c r="J20" s="227" t="s">
        <v>592</v>
      </c>
      <c r="K20" s="227" t="s">
        <v>592</v>
      </c>
      <c r="L20" s="227">
        <v>2</v>
      </c>
    </row>
    <row r="21" spans="1:12" ht="12" customHeight="1">
      <c r="A21" s="234" t="s">
        <v>498</v>
      </c>
      <c r="B21" s="240">
        <f t="shared" si="1"/>
        <v>295</v>
      </c>
      <c r="C21" s="227">
        <v>46</v>
      </c>
      <c r="D21" s="227">
        <v>12</v>
      </c>
      <c r="E21" s="227">
        <v>8</v>
      </c>
      <c r="F21" s="227">
        <v>5</v>
      </c>
      <c r="G21" s="227">
        <v>39</v>
      </c>
      <c r="H21" s="227">
        <v>14</v>
      </c>
      <c r="I21" s="227" t="s">
        <v>592</v>
      </c>
      <c r="J21" s="227" t="s">
        <v>592</v>
      </c>
      <c r="K21" s="227" t="s">
        <v>592</v>
      </c>
      <c r="L21" s="227">
        <v>0</v>
      </c>
    </row>
    <row r="22" spans="1:12" ht="12" customHeight="1">
      <c r="A22" s="234" t="s">
        <v>499</v>
      </c>
      <c r="B22" s="240">
        <f t="shared" si="1"/>
        <v>272</v>
      </c>
      <c r="C22" s="227">
        <v>37</v>
      </c>
      <c r="D22" s="227">
        <f>20+1</f>
        <v>21</v>
      </c>
      <c r="E22" s="227">
        <v>5</v>
      </c>
      <c r="F22" s="227">
        <v>10</v>
      </c>
      <c r="G22" s="227">
        <v>31</v>
      </c>
      <c r="H22" s="227">
        <v>7</v>
      </c>
      <c r="I22" s="227" t="s">
        <v>592</v>
      </c>
      <c r="J22" s="227" t="s">
        <v>592</v>
      </c>
      <c r="K22" s="227" t="s">
        <v>592</v>
      </c>
      <c r="L22" s="227">
        <v>3</v>
      </c>
    </row>
    <row r="23" spans="1:12" ht="12" customHeight="1">
      <c r="A23" s="234" t="s">
        <v>500</v>
      </c>
      <c r="B23" s="240">
        <f t="shared" si="1"/>
        <v>288</v>
      </c>
      <c r="C23" s="227">
        <v>22</v>
      </c>
      <c r="D23" s="227">
        <v>32</v>
      </c>
      <c r="E23" s="227">
        <v>11</v>
      </c>
      <c r="F23" s="227">
        <v>4</v>
      </c>
      <c r="G23" s="227">
        <v>37</v>
      </c>
      <c r="H23" s="227">
        <v>9</v>
      </c>
      <c r="I23" s="227" t="s">
        <v>592</v>
      </c>
      <c r="J23" s="227" t="s">
        <v>592</v>
      </c>
      <c r="K23" s="227" t="s">
        <v>592</v>
      </c>
      <c r="L23" s="227">
        <v>7</v>
      </c>
    </row>
    <row r="24" spans="1:12" ht="12" customHeight="1">
      <c r="A24" s="234" t="s">
        <v>501</v>
      </c>
      <c r="B24" s="240">
        <f t="shared" si="1"/>
        <v>306</v>
      </c>
      <c r="C24" s="227">
        <f>22+1</f>
        <v>23</v>
      </c>
      <c r="D24" s="227">
        <v>29</v>
      </c>
      <c r="E24" s="227">
        <v>15</v>
      </c>
      <c r="F24" s="227">
        <v>13</v>
      </c>
      <c r="G24" s="227">
        <f>25+1</f>
        <v>26</v>
      </c>
      <c r="H24" s="4">
        <v>10</v>
      </c>
      <c r="I24" s="227" t="s">
        <v>592</v>
      </c>
      <c r="J24" s="227" t="s">
        <v>592</v>
      </c>
      <c r="K24" s="227" t="s">
        <v>592</v>
      </c>
      <c r="L24" s="227">
        <v>1</v>
      </c>
    </row>
    <row r="25" spans="1:12" ht="12" customHeight="1" thickBot="1">
      <c r="A25" s="234" t="s">
        <v>502</v>
      </c>
      <c r="B25" s="240">
        <f t="shared" si="1"/>
        <v>285</v>
      </c>
      <c r="C25" s="228">
        <f>30+1</f>
        <v>31</v>
      </c>
      <c r="D25" s="228">
        <v>31</v>
      </c>
      <c r="E25" s="228">
        <v>7</v>
      </c>
      <c r="F25" s="228">
        <v>8</v>
      </c>
      <c r="G25" s="228">
        <v>29</v>
      </c>
      <c r="H25" s="228">
        <v>14</v>
      </c>
      <c r="I25" s="227" t="s">
        <v>592</v>
      </c>
      <c r="J25" s="227" t="s">
        <v>592</v>
      </c>
      <c r="K25" s="227" t="s">
        <v>592</v>
      </c>
      <c r="L25" s="227">
        <v>2</v>
      </c>
    </row>
    <row r="26" spans="1:12" s="18" customFormat="1" ht="15" customHeight="1">
      <c r="A26" s="252" t="s">
        <v>480</v>
      </c>
      <c r="B26" s="239" t="s">
        <v>560</v>
      </c>
      <c r="C26" s="222" t="s">
        <v>377</v>
      </c>
      <c r="D26" s="222" t="s">
        <v>561</v>
      </c>
      <c r="E26" s="222" t="s">
        <v>562</v>
      </c>
      <c r="F26" s="222" t="s">
        <v>364</v>
      </c>
      <c r="G26" s="366" t="s">
        <v>675</v>
      </c>
      <c r="H26" s="222" t="s">
        <v>563</v>
      </c>
      <c r="I26" s="9" t="s">
        <v>564</v>
      </c>
      <c r="J26" s="222" t="s">
        <v>565</v>
      </c>
      <c r="K26" s="222" t="s">
        <v>566</v>
      </c>
      <c r="L26" s="253" t="s">
        <v>567</v>
      </c>
    </row>
    <row r="27" spans="1:12" ht="12" customHeight="1">
      <c r="A27" s="233" t="s">
        <v>527</v>
      </c>
      <c r="B27" s="240">
        <v>124</v>
      </c>
      <c r="C27" s="223">
        <v>35</v>
      </c>
      <c r="D27" s="223">
        <v>428</v>
      </c>
      <c r="E27" s="223">
        <v>311</v>
      </c>
      <c r="F27" s="223">
        <v>97</v>
      </c>
      <c r="G27" s="223">
        <v>29</v>
      </c>
      <c r="H27" s="223">
        <v>433</v>
      </c>
      <c r="I27" s="254">
        <v>125</v>
      </c>
      <c r="J27" s="254">
        <v>24</v>
      </c>
      <c r="K27" s="223">
        <v>55</v>
      </c>
      <c r="L27" s="223">
        <v>152</v>
      </c>
    </row>
    <row r="28" spans="1:12" ht="12" customHeight="1">
      <c r="A28" s="234" t="s">
        <v>528</v>
      </c>
      <c r="B28" s="240">
        <v>127</v>
      </c>
      <c r="C28" s="223">
        <v>31</v>
      </c>
      <c r="D28" s="223">
        <v>384</v>
      </c>
      <c r="E28" s="223">
        <v>311</v>
      </c>
      <c r="F28" s="223">
        <v>106</v>
      </c>
      <c r="G28" s="223">
        <v>40</v>
      </c>
      <c r="H28" s="223">
        <v>454</v>
      </c>
      <c r="I28" s="254">
        <v>110</v>
      </c>
      <c r="J28" s="254">
        <v>27</v>
      </c>
      <c r="K28" s="223">
        <v>42</v>
      </c>
      <c r="L28" s="223">
        <v>196</v>
      </c>
    </row>
    <row r="29" spans="1:12" ht="12" customHeight="1">
      <c r="A29" s="234" t="s">
        <v>529</v>
      </c>
      <c r="B29" s="240">
        <v>129</v>
      </c>
      <c r="C29" s="223">
        <v>14</v>
      </c>
      <c r="D29" s="223">
        <v>386</v>
      </c>
      <c r="E29" s="223">
        <v>303</v>
      </c>
      <c r="F29" s="223">
        <v>75</v>
      </c>
      <c r="G29" s="223">
        <v>35</v>
      </c>
      <c r="H29" s="223">
        <v>408</v>
      </c>
      <c r="I29" s="254">
        <v>88</v>
      </c>
      <c r="J29" s="254">
        <v>32</v>
      </c>
      <c r="K29" s="223">
        <v>35</v>
      </c>
      <c r="L29" s="223">
        <v>154</v>
      </c>
    </row>
    <row r="30" spans="1:12" s="44" customFormat="1" ht="12" customHeight="1">
      <c r="A30" s="235" t="s">
        <v>530</v>
      </c>
      <c r="B30" s="241">
        <v>114</v>
      </c>
      <c r="C30" s="224">
        <v>31</v>
      </c>
      <c r="D30" s="224">
        <v>446</v>
      </c>
      <c r="E30" s="224">
        <v>294</v>
      </c>
      <c r="F30" s="224">
        <v>73</v>
      </c>
      <c r="G30" s="224">
        <v>42</v>
      </c>
      <c r="H30" s="224">
        <v>424</v>
      </c>
      <c r="I30" s="224">
        <v>107</v>
      </c>
      <c r="J30" s="224">
        <v>36</v>
      </c>
      <c r="K30" s="224">
        <v>67</v>
      </c>
      <c r="L30" s="224">
        <v>207</v>
      </c>
    </row>
    <row r="31" spans="1:12" s="242" customFormat="1" ht="12" customHeight="1">
      <c r="A31" s="236" t="s">
        <v>593</v>
      </c>
      <c r="B31" s="225">
        <f aca="true" t="shared" si="2" ref="B31:L31">SUM(B33:B44)</f>
        <v>108</v>
      </c>
      <c r="C31" s="226">
        <f t="shared" si="2"/>
        <v>38</v>
      </c>
      <c r="D31" s="226">
        <f t="shared" si="2"/>
        <v>424</v>
      </c>
      <c r="E31" s="226">
        <f t="shared" si="2"/>
        <v>276</v>
      </c>
      <c r="F31" s="226">
        <f t="shared" si="2"/>
        <v>62</v>
      </c>
      <c r="G31" s="226">
        <f t="shared" si="2"/>
        <v>34</v>
      </c>
      <c r="H31" s="226">
        <f t="shared" si="2"/>
        <v>357</v>
      </c>
      <c r="I31" s="226">
        <f t="shared" si="2"/>
        <v>88</v>
      </c>
      <c r="J31" s="226">
        <f t="shared" si="2"/>
        <v>28</v>
      </c>
      <c r="K31" s="226">
        <f t="shared" si="2"/>
        <v>50</v>
      </c>
      <c r="L31" s="226">
        <f t="shared" si="2"/>
        <v>175</v>
      </c>
    </row>
    <row r="32" spans="1:10" ht="8.25" customHeight="1">
      <c r="A32" s="243"/>
      <c r="B32" s="255"/>
      <c r="I32" s="17"/>
      <c r="J32" s="254"/>
    </row>
    <row r="33" spans="1:13" ht="12" customHeight="1">
      <c r="A33" s="237" t="s">
        <v>531</v>
      </c>
      <c r="B33" s="248">
        <v>4</v>
      </c>
      <c r="C33" s="4">
        <v>0</v>
      </c>
      <c r="D33" s="227">
        <v>28</v>
      </c>
      <c r="E33" s="227">
        <v>10</v>
      </c>
      <c r="F33" s="227">
        <v>6</v>
      </c>
      <c r="G33" s="227">
        <v>4</v>
      </c>
      <c r="H33" s="227">
        <v>21</v>
      </c>
      <c r="I33" s="256">
        <v>8</v>
      </c>
      <c r="J33" s="256">
        <v>1</v>
      </c>
      <c r="K33" s="227">
        <v>2</v>
      </c>
      <c r="L33" s="227">
        <v>18</v>
      </c>
      <c r="M33" s="232"/>
    </row>
    <row r="34" spans="1:12" ht="12" customHeight="1">
      <c r="A34" s="234" t="s">
        <v>532</v>
      </c>
      <c r="B34" s="248">
        <v>7</v>
      </c>
      <c r="C34" s="4">
        <v>1</v>
      </c>
      <c r="D34" s="227">
        <v>19</v>
      </c>
      <c r="E34" s="227">
        <f>19+1</f>
        <v>20</v>
      </c>
      <c r="F34" s="227">
        <v>0</v>
      </c>
      <c r="G34" s="227">
        <v>3</v>
      </c>
      <c r="H34" s="227">
        <v>35</v>
      </c>
      <c r="I34" s="256">
        <v>3</v>
      </c>
      <c r="J34" s="256">
        <v>0</v>
      </c>
      <c r="K34" s="227">
        <v>2</v>
      </c>
      <c r="L34" s="227">
        <v>15</v>
      </c>
    </row>
    <row r="35" spans="1:13" ht="12" customHeight="1">
      <c r="A35" s="234" t="s">
        <v>493</v>
      </c>
      <c r="B35" s="248">
        <v>17</v>
      </c>
      <c r="C35" s="227">
        <v>12</v>
      </c>
      <c r="D35" s="227">
        <f>88+1</f>
        <v>89</v>
      </c>
      <c r="E35" s="227">
        <v>33</v>
      </c>
      <c r="F35" s="227">
        <v>5</v>
      </c>
      <c r="G35" s="4">
        <v>14</v>
      </c>
      <c r="H35" s="227">
        <f>70+1</f>
        <v>71</v>
      </c>
      <c r="I35" s="256">
        <v>15</v>
      </c>
      <c r="J35" s="256">
        <v>4</v>
      </c>
      <c r="K35" s="227">
        <v>5</v>
      </c>
      <c r="L35" s="227">
        <v>28</v>
      </c>
      <c r="M35" s="232"/>
    </row>
    <row r="36" spans="1:12" ht="12" customHeight="1">
      <c r="A36" s="234" t="s">
        <v>494</v>
      </c>
      <c r="B36" s="248">
        <v>33</v>
      </c>
      <c r="C36" s="227">
        <v>13</v>
      </c>
      <c r="D36" s="227">
        <f>51+1</f>
        <v>52</v>
      </c>
      <c r="E36" s="227">
        <v>22</v>
      </c>
      <c r="F36" s="227">
        <v>5</v>
      </c>
      <c r="G36" s="227">
        <v>2</v>
      </c>
      <c r="H36" s="227">
        <v>27</v>
      </c>
      <c r="I36" s="256">
        <v>8</v>
      </c>
      <c r="J36" s="256">
        <v>12</v>
      </c>
      <c r="K36" s="227">
        <v>8</v>
      </c>
      <c r="L36" s="227">
        <v>19</v>
      </c>
    </row>
    <row r="37" spans="1:12" ht="12" customHeight="1">
      <c r="A37" s="234" t="s">
        <v>495</v>
      </c>
      <c r="B37" s="248">
        <f>9+1</f>
        <v>10</v>
      </c>
      <c r="C37" s="227">
        <v>3</v>
      </c>
      <c r="D37" s="227">
        <f>28+1</f>
        <v>29</v>
      </c>
      <c r="E37" s="227">
        <v>41</v>
      </c>
      <c r="F37" s="227">
        <v>12</v>
      </c>
      <c r="G37" s="227">
        <v>3</v>
      </c>
      <c r="H37" s="227">
        <v>27</v>
      </c>
      <c r="I37" s="256">
        <v>1</v>
      </c>
      <c r="J37" s="256">
        <v>4</v>
      </c>
      <c r="K37" s="227">
        <v>7</v>
      </c>
      <c r="L37" s="227">
        <v>10</v>
      </c>
    </row>
    <row r="38" spans="1:12" ht="12" customHeight="1">
      <c r="A38" s="234" t="s">
        <v>496</v>
      </c>
      <c r="B38" s="248">
        <v>3</v>
      </c>
      <c r="C38" s="227">
        <v>1</v>
      </c>
      <c r="D38" s="227">
        <f>21+1</f>
        <v>22</v>
      </c>
      <c r="E38" s="227">
        <v>26</v>
      </c>
      <c r="F38" s="227">
        <v>2</v>
      </c>
      <c r="G38" s="227">
        <v>4</v>
      </c>
      <c r="H38" s="227">
        <v>16</v>
      </c>
      <c r="I38" s="256">
        <v>3</v>
      </c>
      <c r="J38" s="256">
        <v>3</v>
      </c>
      <c r="K38" s="227">
        <v>2</v>
      </c>
      <c r="L38" s="227">
        <v>8</v>
      </c>
    </row>
    <row r="39" spans="1:12" ht="12" customHeight="1">
      <c r="A39" s="234" t="s">
        <v>497</v>
      </c>
      <c r="B39" s="248">
        <v>4</v>
      </c>
      <c r="C39" s="4">
        <v>1</v>
      </c>
      <c r="D39" s="227">
        <f>38+1</f>
        <v>39</v>
      </c>
      <c r="E39" s="227">
        <v>12</v>
      </c>
      <c r="F39" s="227">
        <v>8</v>
      </c>
      <c r="G39" s="227">
        <v>1</v>
      </c>
      <c r="H39" s="227">
        <v>27</v>
      </c>
      <c r="I39" s="256">
        <v>11</v>
      </c>
      <c r="J39" s="256">
        <v>1</v>
      </c>
      <c r="K39" s="227">
        <v>6</v>
      </c>
      <c r="L39" s="227">
        <v>14</v>
      </c>
    </row>
    <row r="40" spans="1:12" ht="12" customHeight="1">
      <c r="A40" s="234" t="s">
        <v>498</v>
      </c>
      <c r="B40" s="248">
        <v>7</v>
      </c>
      <c r="C40" s="227">
        <v>1</v>
      </c>
      <c r="D40" s="227">
        <v>34</v>
      </c>
      <c r="E40" s="227">
        <v>17</v>
      </c>
      <c r="F40" s="227">
        <v>2</v>
      </c>
      <c r="G40" s="227">
        <v>2</v>
      </c>
      <c r="H40" s="227">
        <v>34</v>
      </c>
      <c r="I40" s="256">
        <v>5</v>
      </c>
      <c r="J40" s="256">
        <v>0</v>
      </c>
      <c r="K40" s="227">
        <v>1</v>
      </c>
      <c r="L40" s="227">
        <v>12</v>
      </c>
    </row>
    <row r="41" spans="1:12" ht="12" customHeight="1">
      <c r="A41" s="234" t="s">
        <v>499</v>
      </c>
      <c r="B41" s="248">
        <v>8</v>
      </c>
      <c r="C41" s="227">
        <v>2</v>
      </c>
      <c r="D41" s="227">
        <v>31</v>
      </c>
      <c r="E41" s="227">
        <v>17</v>
      </c>
      <c r="F41" s="227">
        <v>3</v>
      </c>
      <c r="G41" s="227">
        <v>1</v>
      </c>
      <c r="H41" s="227">
        <v>27</v>
      </c>
      <c r="I41" s="256">
        <v>10</v>
      </c>
      <c r="J41" s="256">
        <v>0</v>
      </c>
      <c r="K41" s="227">
        <v>1</v>
      </c>
      <c r="L41" s="227">
        <v>14</v>
      </c>
    </row>
    <row r="42" spans="1:12" ht="12" customHeight="1">
      <c r="A42" s="234" t="s">
        <v>500</v>
      </c>
      <c r="B42" s="248">
        <v>8</v>
      </c>
      <c r="C42" s="227">
        <v>0</v>
      </c>
      <c r="D42" s="227">
        <v>14</v>
      </c>
      <c r="E42" s="227">
        <f>25+1</f>
        <v>26</v>
      </c>
      <c r="F42" s="227">
        <v>12</v>
      </c>
      <c r="G42" s="227" t="s">
        <v>592</v>
      </c>
      <c r="H42" s="227">
        <v>9</v>
      </c>
      <c r="I42" s="256">
        <v>14</v>
      </c>
      <c r="J42" s="256">
        <v>0</v>
      </c>
      <c r="K42" s="227">
        <v>5</v>
      </c>
      <c r="L42" s="227">
        <v>8</v>
      </c>
    </row>
    <row r="43" spans="1:12" ht="12" customHeight="1">
      <c r="A43" s="234" t="s">
        <v>501</v>
      </c>
      <c r="B43" s="248">
        <v>4</v>
      </c>
      <c r="C43" s="227">
        <v>1</v>
      </c>
      <c r="D43" s="227">
        <v>41</v>
      </c>
      <c r="E43" s="227">
        <v>31</v>
      </c>
      <c r="F43" s="227">
        <v>4</v>
      </c>
      <c r="G43" s="227" t="s">
        <v>592</v>
      </c>
      <c r="H43" s="227">
        <v>36</v>
      </c>
      <c r="I43" s="256">
        <v>3</v>
      </c>
      <c r="J43" s="256">
        <v>2</v>
      </c>
      <c r="K43" s="227">
        <v>4</v>
      </c>
      <c r="L43" s="227">
        <v>20</v>
      </c>
    </row>
    <row r="44" spans="1:12" ht="12" customHeight="1" thickBot="1">
      <c r="A44" s="234" t="s">
        <v>502</v>
      </c>
      <c r="B44" s="249">
        <v>3</v>
      </c>
      <c r="C44" s="228">
        <v>3</v>
      </c>
      <c r="D44" s="228">
        <f>25+1</f>
        <v>26</v>
      </c>
      <c r="E44" s="228">
        <v>21</v>
      </c>
      <c r="F44" s="228">
        <v>3</v>
      </c>
      <c r="G44" s="228" t="s">
        <v>592</v>
      </c>
      <c r="H44" s="228">
        <v>27</v>
      </c>
      <c r="I44" s="257">
        <v>7</v>
      </c>
      <c r="J44" s="257">
        <v>1</v>
      </c>
      <c r="K44" s="228">
        <v>7</v>
      </c>
      <c r="L44" s="228">
        <f>8+1</f>
        <v>9</v>
      </c>
    </row>
    <row r="45" spans="1:12" s="18" customFormat="1" ht="15" customHeight="1">
      <c r="A45" s="252" t="s">
        <v>480</v>
      </c>
      <c r="B45" s="239" t="s">
        <v>568</v>
      </c>
      <c r="C45" s="222" t="s">
        <v>569</v>
      </c>
      <c r="D45" s="222" t="s">
        <v>570</v>
      </c>
      <c r="E45" s="222" t="s">
        <v>571</v>
      </c>
      <c r="F45" s="222" t="s">
        <v>572</v>
      </c>
      <c r="G45" s="222" t="s">
        <v>573</v>
      </c>
      <c r="H45" s="222" t="s">
        <v>574</v>
      </c>
      <c r="I45" s="9" t="s">
        <v>575</v>
      </c>
      <c r="J45" s="222" t="s">
        <v>576</v>
      </c>
      <c r="K45" s="222" t="s">
        <v>577</v>
      </c>
      <c r="L45" s="253" t="s">
        <v>578</v>
      </c>
    </row>
    <row r="46" spans="1:12" ht="12" customHeight="1">
      <c r="A46" s="233" t="s">
        <v>527</v>
      </c>
      <c r="B46" s="244">
        <v>336</v>
      </c>
      <c r="C46" s="245">
        <v>43</v>
      </c>
      <c r="D46" s="245">
        <v>63</v>
      </c>
      <c r="E46" s="245">
        <v>117</v>
      </c>
      <c r="F46" s="245">
        <v>12</v>
      </c>
      <c r="G46" s="245">
        <v>29</v>
      </c>
      <c r="H46" s="245">
        <v>39</v>
      </c>
      <c r="I46" s="245">
        <v>74</v>
      </c>
      <c r="J46" s="245">
        <v>20</v>
      </c>
      <c r="K46" s="245">
        <v>44</v>
      </c>
      <c r="L46" s="245">
        <v>24</v>
      </c>
    </row>
    <row r="47" spans="1:12" ht="12" customHeight="1">
      <c r="A47" s="234" t="s">
        <v>528</v>
      </c>
      <c r="B47" s="244">
        <v>324</v>
      </c>
      <c r="C47" s="245">
        <v>58</v>
      </c>
      <c r="D47" s="245">
        <v>54</v>
      </c>
      <c r="E47" s="245">
        <v>100</v>
      </c>
      <c r="F47" s="245">
        <v>10</v>
      </c>
      <c r="G47" s="245">
        <v>39</v>
      </c>
      <c r="H47" s="245">
        <v>33</v>
      </c>
      <c r="I47" s="245">
        <v>62</v>
      </c>
      <c r="J47" s="245">
        <v>11</v>
      </c>
      <c r="K47" s="245">
        <v>36</v>
      </c>
      <c r="L47" s="245">
        <v>10</v>
      </c>
    </row>
    <row r="48" spans="1:12" ht="12" customHeight="1">
      <c r="A48" s="234" t="s">
        <v>529</v>
      </c>
      <c r="B48" s="244">
        <v>356</v>
      </c>
      <c r="C48" s="245">
        <v>34</v>
      </c>
      <c r="D48" s="245">
        <v>67</v>
      </c>
      <c r="E48" s="245">
        <v>122</v>
      </c>
      <c r="F48" s="245">
        <v>11</v>
      </c>
      <c r="G48" s="245">
        <v>38</v>
      </c>
      <c r="H48" s="245">
        <v>54</v>
      </c>
      <c r="I48" s="245">
        <v>77</v>
      </c>
      <c r="J48" s="245">
        <v>8</v>
      </c>
      <c r="K48" s="245">
        <v>52</v>
      </c>
      <c r="L48" s="245">
        <v>13</v>
      </c>
    </row>
    <row r="49" spans="1:12" s="44" customFormat="1" ht="12" customHeight="1">
      <c r="A49" s="235" t="s">
        <v>530</v>
      </c>
      <c r="B49" s="246">
        <v>290</v>
      </c>
      <c r="C49" s="247">
        <v>26</v>
      </c>
      <c r="D49" s="247">
        <v>53</v>
      </c>
      <c r="E49" s="247">
        <v>108</v>
      </c>
      <c r="F49" s="247">
        <v>12</v>
      </c>
      <c r="G49" s="247">
        <v>29</v>
      </c>
      <c r="H49" s="247">
        <v>30</v>
      </c>
      <c r="I49" s="247">
        <v>69</v>
      </c>
      <c r="J49" s="247">
        <v>20</v>
      </c>
      <c r="K49" s="247">
        <v>32</v>
      </c>
      <c r="L49" s="247">
        <v>12</v>
      </c>
    </row>
    <row r="50" spans="1:12" s="242" customFormat="1" ht="12" customHeight="1">
      <c r="A50" s="236" t="s">
        <v>593</v>
      </c>
      <c r="B50" s="225">
        <f aca="true" t="shared" si="3" ref="B50:L50">SUM(B52:B63)</f>
        <v>292</v>
      </c>
      <c r="C50" s="226">
        <f t="shared" si="3"/>
        <v>5</v>
      </c>
      <c r="D50" s="226">
        <f t="shared" si="3"/>
        <v>13</v>
      </c>
      <c r="E50" s="226">
        <f t="shared" si="3"/>
        <v>102</v>
      </c>
      <c r="F50" s="226">
        <f t="shared" si="3"/>
        <v>14</v>
      </c>
      <c r="G50" s="226">
        <f t="shared" si="3"/>
        <v>44</v>
      </c>
      <c r="H50" s="226">
        <f t="shared" si="3"/>
        <v>43</v>
      </c>
      <c r="I50" s="226">
        <f t="shared" si="3"/>
        <v>86</v>
      </c>
      <c r="J50" s="226">
        <f t="shared" si="3"/>
        <v>28</v>
      </c>
      <c r="K50" s="226">
        <f t="shared" si="3"/>
        <v>39</v>
      </c>
      <c r="L50" s="226">
        <f t="shared" si="3"/>
        <v>10</v>
      </c>
    </row>
    <row r="51" spans="1:10" ht="8.25" customHeight="1">
      <c r="A51" s="243"/>
      <c r="B51" s="255"/>
      <c r="C51" s="17"/>
      <c r="I51" s="17"/>
      <c r="J51" s="254"/>
    </row>
    <row r="52" spans="1:12" ht="12" customHeight="1">
      <c r="A52" s="237" t="s">
        <v>531</v>
      </c>
      <c r="B52" s="248">
        <v>32</v>
      </c>
      <c r="C52" s="227">
        <v>1</v>
      </c>
      <c r="D52" s="227">
        <v>3</v>
      </c>
      <c r="E52" s="227">
        <v>7</v>
      </c>
      <c r="F52" s="4">
        <v>1</v>
      </c>
      <c r="G52" s="227">
        <v>3</v>
      </c>
      <c r="H52" s="227">
        <v>2</v>
      </c>
      <c r="I52" s="256">
        <v>6</v>
      </c>
      <c r="J52" s="256">
        <v>1</v>
      </c>
      <c r="K52" s="227">
        <v>0</v>
      </c>
      <c r="L52" s="227">
        <v>1</v>
      </c>
    </row>
    <row r="53" spans="1:12" ht="12" customHeight="1">
      <c r="A53" s="234" t="s">
        <v>532</v>
      </c>
      <c r="B53" s="248">
        <v>24</v>
      </c>
      <c r="C53" s="227">
        <v>1</v>
      </c>
      <c r="D53" s="227">
        <v>7</v>
      </c>
      <c r="E53" s="227">
        <v>6</v>
      </c>
      <c r="F53" s="227">
        <v>0</v>
      </c>
      <c r="G53" s="227">
        <v>2</v>
      </c>
      <c r="H53" s="227">
        <v>3</v>
      </c>
      <c r="I53" s="256">
        <v>0</v>
      </c>
      <c r="J53" s="256">
        <v>1</v>
      </c>
      <c r="K53" s="227">
        <v>2</v>
      </c>
      <c r="L53" s="4">
        <v>1</v>
      </c>
    </row>
    <row r="54" spans="1:12" ht="12" customHeight="1">
      <c r="A54" s="234" t="s">
        <v>493</v>
      </c>
      <c r="B54" s="248">
        <v>50</v>
      </c>
      <c r="C54" s="227">
        <v>3</v>
      </c>
      <c r="D54" s="227">
        <v>3</v>
      </c>
      <c r="E54" s="227">
        <v>10</v>
      </c>
      <c r="F54" s="227">
        <v>2</v>
      </c>
      <c r="G54" s="227">
        <v>9</v>
      </c>
      <c r="H54" s="227">
        <v>6</v>
      </c>
      <c r="I54" s="256">
        <v>15</v>
      </c>
      <c r="J54" s="256">
        <v>3</v>
      </c>
      <c r="K54" s="227">
        <f>8+6</f>
        <v>14</v>
      </c>
      <c r="L54" s="227">
        <v>0</v>
      </c>
    </row>
    <row r="55" spans="1:12" ht="12" customHeight="1">
      <c r="A55" s="234" t="s">
        <v>494</v>
      </c>
      <c r="B55" s="248">
        <f>33+3</f>
        <v>36</v>
      </c>
      <c r="C55" s="227">
        <v>0</v>
      </c>
      <c r="D55" s="227">
        <v>0</v>
      </c>
      <c r="E55" s="227">
        <v>14</v>
      </c>
      <c r="F55" s="227">
        <v>3</v>
      </c>
      <c r="G55" s="227">
        <v>5</v>
      </c>
      <c r="H55" s="227">
        <v>9</v>
      </c>
      <c r="I55" s="256">
        <v>12</v>
      </c>
      <c r="J55" s="256">
        <v>7</v>
      </c>
      <c r="K55" s="227">
        <f>6+1</f>
        <v>7</v>
      </c>
      <c r="L55" s="227">
        <v>2</v>
      </c>
    </row>
    <row r="56" spans="1:12" ht="12" customHeight="1">
      <c r="A56" s="234" t="s">
        <v>495</v>
      </c>
      <c r="B56" s="248">
        <v>28</v>
      </c>
      <c r="C56" s="227">
        <v>0</v>
      </c>
      <c r="D56" s="227">
        <v>0</v>
      </c>
      <c r="E56" s="227">
        <v>10</v>
      </c>
      <c r="F56" s="227">
        <v>5</v>
      </c>
      <c r="G56" s="227">
        <v>2</v>
      </c>
      <c r="H56" s="227">
        <v>0</v>
      </c>
      <c r="I56" s="256">
        <v>3</v>
      </c>
      <c r="J56" s="256">
        <v>1</v>
      </c>
      <c r="K56" s="227">
        <v>1</v>
      </c>
      <c r="L56" s="227">
        <v>2</v>
      </c>
    </row>
    <row r="57" spans="1:12" ht="12" customHeight="1">
      <c r="A57" s="234" t="s">
        <v>496</v>
      </c>
      <c r="B57" s="248">
        <v>12</v>
      </c>
      <c r="C57" s="227">
        <v>0</v>
      </c>
      <c r="D57" s="227">
        <v>0</v>
      </c>
      <c r="E57" s="227">
        <f>13+1</f>
        <v>14</v>
      </c>
      <c r="F57" s="227">
        <v>1</v>
      </c>
      <c r="G57" s="4">
        <v>2</v>
      </c>
      <c r="H57" s="227">
        <v>3</v>
      </c>
      <c r="I57" s="256">
        <v>7</v>
      </c>
      <c r="J57" s="256">
        <v>2</v>
      </c>
      <c r="K57" s="227">
        <v>0</v>
      </c>
      <c r="L57" s="4">
        <v>0</v>
      </c>
    </row>
    <row r="58" spans="1:12" ht="12" customHeight="1">
      <c r="A58" s="234" t="s">
        <v>497</v>
      </c>
      <c r="B58" s="248">
        <f>10+1</f>
        <v>11</v>
      </c>
      <c r="C58" s="227">
        <v>0</v>
      </c>
      <c r="D58" s="227">
        <v>0</v>
      </c>
      <c r="E58" s="227">
        <v>9</v>
      </c>
      <c r="F58" s="4">
        <v>0</v>
      </c>
      <c r="G58" s="227">
        <v>7</v>
      </c>
      <c r="H58" s="227">
        <v>0</v>
      </c>
      <c r="I58" s="256">
        <v>5</v>
      </c>
      <c r="J58" s="256">
        <f>4+1</f>
        <v>5</v>
      </c>
      <c r="K58" s="227">
        <v>3</v>
      </c>
      <c r="L58" s="227">
        <v>0</v>
      </c>
    </row>
    <row r="59" spans="1:12" ht="12" customHeight="1">
      <c r="A59" s="234" t="s">
        <v>498</v>
      </c>
      <c r="B59" s="248">
        <v>18</v>
      </c>
      <c r="C59" s="227">
        <v>0</v>
      </c>
      <c r="D59" s="227">
        <v>0</v>
      </c>
      <c r="E59" s="227">
        <v>5</v>
      </c>
      <c r="F59" s="227">
        <v>1</v>
      </c>
      <c r="G59" s="227">
        <v>2</v>
      </c>
      <c r="H59" s="227">
        <v>9</v>
      </c>
      <c r="I59" s="256">
        <v>10</v>
      </c>
      <c r="J59" s="256">
        <v>3</v>
      </c>
      <c r="K59" s="227">
        <v>5</v>
      </c>
      <c r="L59" s="4">
        <v>0</v>
      </c>
    </row>
    <row r="60" spans="1:13" ht="12" customHeight="1">
      <c r="A60" s="234" t="s">
        <v>499</v>
      </c>
      <c r="B60" s="248">
        <v>17</v>
      </c>
      <c r="C60" s="227">
        <v>0</v>
      </c>
      <c r="D60" s="227">
        <v>0</v>
      </c>
      <c r="E60" s="227">
        <v>3</v>
      </c>
      <c r="F60" s="4">
        <v>0</v>
      </c>
      <c r="G60" s="227">
        <v>2</v>
      </c>
      <c r="H60" s="227">
        <v>1</v>
      </c>
      <c r="I60" s="256">
        <v>5</v>
      </c>
      <c r="J60" s="256">
        <v>0</v>
      </c>
      <c r="K60" s="227">
        <v>2</v>
      </c>
      <c r="L60" s="4">
        <v>2</v>
      </c>
      <c r="M60" s="232"/>
    </row>
    <row r="61" spans="1:12" ht="12" customHeight="1">
      <c r="A61" s="234" t="s">
        <v>500</v>
      </c>
      <c r="B61" s="248">
        <f>24+1</f>
        <v>25</v>
      </c>
      <c r="C61" s="227">
        <v>0</v>
      </c>
      <c r="D61" s="227">
        <v>0</v>
      </c>
      <c r="E61" s="227">
        <v>12</v>
      </c>
      <c r="F61" s="227">
        <v>1</v>
      </c>
      <c r="G61" s="227">
        <v>1</v>
      </c>
      <c r="H61" s="227">
        <v>7</v>
      </c>
      <c r="I61" s="256">
        <v>8</v>
      </c>
      <c r="J61" s="256">
        <v>2</v>
      </c>
      <c r="K61" s="227">
        <v>1</v>
      </c>
      <c r="L61" s="227">
        <v>0</v>
      </c>
    </row>
    <row r="62" spans="1:13" ht="12" customHeight="1">
      <c r="A62" s="234" t="s">
        <v>501</v>
      </c>
      <c r="B62" s="248">
        <v>22</v>
      </c>
      <c r="C62" s="227">
        <v>0</v>
      </c>
      <c r="D62" s="227">
        <v>0</v>
      </c>
      <c r="E62" s="227">
        <f>4+1</f>
        <v>5</v>
      </c>
      <c r="F62" s="227">
        <v>0</v>
      </c>
      <c r="G62" s="227">
        <v>1</v>
      </c>
      <c r="H62" s="227">
        <v>1</v>
      </c>
      <c r="I62" s="256">
        <f>0+1</f>
        <v>1</v>
      </c>
      <c r="J62" s="256">
        <v>1</v>
      </c>
      <c r="K62" s="227">
        <v>4</v>
      </c>
      <c r="L62" s="227">
        <v>0</v>
      </c>
      <c r="M62" s="232"/>
    </row>
    <row r="63" spans="1:12" ht="12" customHeight="1" thickBot="1">
      <c r="A63" s="234" t="s">
        <v>502</v>
      </c>
      <c r="B63" s="249">
        <v>17</v>
      </c>
      <c r="C63" s="228">
        <v>0</v>
      </c>
      <c r="D63" s="228">
        <v>0</v>
      </c>
      <c r="E63" s="228">
        <f>5+2</f>
        <v>7</v>
      </c>
      <c r="F63" s="229">
        <v>0</v>
      </c>
      <c r="G63" s="229">
        <v>8</v>
      </c>
      <c r="H63" s="228">
        <v>2</v>
      </c>
      <c r="I63" s="256">
        <f>13+1</f>
        <v>14</v>
      </c>
      <c r="J63" s="256">
        <v>2</v>
      </c>
      <c r="K63" s="256">
        <v>0</v>
      </c>
      <c r="L63" s="256">
        <v>2</v>
      </c>
    </row>
    <row r="64" spans="1:12" s="18" customFormat="1" ht="15" customHeight="1">
      <c r="A64" s="252" t="s">
        <v>480</v>
      </c>
      <c r="B64" s="239" t="s">
        <v>579</v>
      </c>
      <c r="C64" s="222" t="s">
        <v>580</v>
      </c>
      <c r="D64" s="222" t="s">
        <v>581</v>
      </c>
      <c r="E64" s="222" t="s">
        <v>582</v>
      </c>
      <c r="F64" s="222" t="s">
        <v>583</v>
      </c>
      <c r="G64" s="222" t="s">
        <v>584</v>
      </c>
      <c r="H64" s="9" t="s">
        <v>585</v>
      </c>
      <c r="I64" s="258"/>
      <c r="J64" s="258"/>
      <c r="K64" s="258"/>
      <c r="L64" s="258"/>
    </row>
    <row r="65" spans="1:12" ht="12" customHeight="1">
      <c r="A65" s="233" t="s">
        <v>527</v>
      </c>
      <c r="B65" s="240">
        <v>19</v>
      </c>
      <c r="C65" s="223">
        <v>19</v>
      </c>
      <c r="D65" s="223">
        <v>32</v>
      </c>
      <c r="E65" s="223">
        <v>39</v>
      </c>
      <c r="F65" s="223">
        <v>19</v>
      </c>
      <c r="G65" s="223">
        <v>25</v>
      </c>
      <c r="H65" s="223">
        <v>5</v>
      </c>
      <c r="I65" s="259"/>
      <c r="J65" s="259"/>
      <c r="K65" s="259"/>
      <c r="L65" s="259"/>
    </row>
    <row r="66" spans="1:12" ht="12" customHeight="1">
      <c r="A66" s="234" t="s">
        <v>528</v>
      </c>
      <c r="B66" s="240">
        <v>19</v>
      </c>
      <c r="C66" s="223">
        <v>19</v>
      </c>
      <c r="D66" s="223">
        <v>33</v>
      </c>
      <c r="E66" s="223">
        <v>35</v>
      </c>
      <c r="F66" s="223">
        <v>18</v>
      </c>
      <c r="G66" s="223">
        <v>24</v>
      </c>
      <c r="H66" s="223">
        <v>14</v>
      </c>
      <c r="I66" s="259"/>
      <c r="J66" s="259"/>
      <c r="K66" s="259"/>
      <c r="L66" s="259"/>
    </row>
    <row r="67" spans="1:12" ht="12" customHeight="1">
      <c r="A67" s="234" t="s">
        <v>529</v>
      </c>
      <c r="B67" s="240">
        <v>18</v>
      </c>
      <c r="C67" s="223">
        <v>35</v>
      </c>
      <c r="D67" s="223">
        <v>33</v>
      </c>
      <c r="E67" s="223">
        <v>38</v>
      </c>
      <c r="F67" s="223">
        <v>17</v>
      </c>
      <c r="G67" s="223">
        <v>26</v>
      </c>
      <c r="H67" s="223">
        <v>10</v>
      </c>
      <c r="I67" s="259"/>
      <c r="J67" s="259"/>
      <c r="K67" s="259"/>
      <c r="L67" s="259"/>
    </row>
    <row r="68" spans="1:12" s="44" customFormat="1" ht="12" customHeight="1">
      <c r="A68" s="235" t="s">
        <v>530</v>
      </c>
      <c r="B68" s="241">
        <v>24</v>
      </c>
      <c r="C68" s="224">
        <v>22</v>
      </c>
      <c r="D68" s="224">
        <v>19</v>
      </c>
      <c r="E68" s="224">
        <v>36</v>
      </c>
      <c r="F68" s="224">
        <v>17</v>
      </c>
      <c r="G68" s="224">
        <v>22</v>
      </c>
      <c r="H68" s="224">
        <v>11</v>
      </c>
      <c r="I68" s="260"/>
      <c r="J68" s="260"/>
      <c r="K68" s="260"/>
      <c r="L68" s="260"/>
    </row>
    <row r="69" spans="1:13" s="242" customFormat="1" ht="12" customHeight="1">
      <c r="A69" s="236" t="s">
        <v>593</v>
      </c>
      <c r="B69" s="225">
        <f aca="true" t="shared" si="4" ref="B69:H69">SUM(B71:B82)</f>
        <v>18</v>
      </c>
      <c r="C69" s="226">
        <f t="shared" si="4"/>
        <v>21</v>
      </c>
      <c r="D69" s="226">
        <f t="shared" si="4"/>
        <v>19</v>
      </c>
      <c r="E69" s="226">
        <f t="shared" si="4"/>
        <v>46</v>
      </c>
      <c r="F69" s="226">
        <f t="shared" si="4"/>
        <v>14</v>
      </c>
      <c r="G69" s="226">
        <f t="shared" si="4"/>
        <v>33</v>
      </c>
      <c r="H69" s="226">
        <f t="shared" si="4"/>
        <v>13</v>
      </c>
      <c r="I69" s="261"/>
      <c r="J69" s="261"/>
      <c r="K69" s="261"/>
      <c r="L69" s="261"/>
      <c r="M69"/>
    </row>
    <row r="70" spans="1:12" ht="8.25" customHeight="1">
      <c r="A70" s="243"/>
      <c r="B70" s="255"/>
      <c r="C70" s="17"/>
      <c r="I70" s="262"/>
      <c r="J70" s="262"/>
      <c r="K70" s="262"/>
      <c r="L70" s="259"/>
    </row>
    <row r="71" spans="1:12" ht="12" customHeight="1">
      <c r="A71" s="237" t="s">
        <v>531</v>
      </c>
      <c r="B71" s="263">
        <v>0</v>
      </c>
      <c r="C71" s="227">
        <v>0</v>
      </c>
      <c r="D71" s="227">
        <v>1</v>
      </c>
      <c r="E71" s="227">
        <v>0</v>
      </c>
      <c r="F71" s="4">
        <v>2</v>
      </c>
      <c r="G71" s="4">
        <v>1</v>
      </c>
      <c r="H71" s="227">
        <v>2</v>
      </c>
      <c r="I71" s="264"/>
      <c r="J71" s="264"/>
      <c r="K71" s="264"/>
      <c r="L71" s="264"/>
    </row>
    <row r="72" spans="1:12" ht="12" customHeight="1">
      <c r="A72" s="234" t="s">
        <v>532</v>
      </c>
      <c r="B72" s="263">
        <v>0</v>
      </c>
      <c r="C72" s="227">
        <v>2</v>
      </c>
      <c r="D72" s="227">
        <v>4</v>
      </c>
      <c r="E72" s="227">
        <v>2</v>
      </c>
      <c r="F72" s="4">
        <v>1</v>
      </c>
      <c r="G72" s="227">
        <v>1</v>
      </c>
      <c r="H72" s="4">
        <v>2</v>
      </c>
      <c r="I72" s="264"/>
      <c r="J72" s="264"/>
      <c r="K72" s="264"/>
      <c r="L72" s="264"/>
    </row>
    <row r="73" spans="1:12" ht="12" customHeight="1">
      <c r="A73" s="234" t="s">
        <v>493</v>
      </c>
      <c r="B73" s="248">
        <v>1</v>
      </c>
      <c r="C73" s="227">
        <v>2</v>
      </c>
      <c r="D73" s="227">
        <v>7</v>
      </c>
      <c r="E73" s="227">
        <v>10</v>
      </c>
      <c r="F73" s="227">
        <v>1</v>
      </c>
      <c r="G73" s="227">
        <v>8</v>
      </c>
      <c r="H73" s="4">
        <v>2</v>
      </c>
      <c r="I73" s="264"/>
      <c r="J73" s="264"/>
      <c r="K73" s="264"/>
      <c r="L73" s="264"/>
    </row>
    <row r="74" spans="1:12" ht="12" customHeight="1">
      <c r="A74" s="234" t="s">
        <v>494</v>
      </c>
      <c r="B74" s="248">
        <v>5</v>
      </c>
      <c r="C74" s="227">
        <v>4</v>
      </c>
      <c r="D74" s="227">
        <v>2</v>
      </c>
      <c r="E74" s="227">
        <v>11</v>
      </c>
      <c r="F74" s="227">
        <v>3</v>
      </c>
      <c r="G74" s="227">
        <v>8</v>
      </c>
      <c r="H74" s="227">
        <v>0</v>
      </c>
      <c r="I74" s="264"/>
      <c r="J74" s="264"/>
      <c r="K74" s="264"/>
      <c r="L74" s="264"/>
    </row>
    <row r="75" spans="1:12" ht="12" customHeight="1">
      <c r="A75" s="234" t="s">
        <v>495</v>
      </c>
      <c r="B75" s="248">
        <v>2</v>
      </c>
      <c r="C75" s="227">
        <v>5</v>
      </c>
      <c r="D75" s="227">
        <v>2</v>
      </c>
      <c r="E75" s="227">
        <v>5</v>
      </c>
      <c r="F75" s="4">
        <v>2</v>
      </c>
      <c r="G75" s="227">
        <v>1</v>
      </c>
      <c r="H75" s="227">
        <v>0</v>
      </c>
      <c r="I75" s="264"/>
      <c r="J75" s="264"/>
      <c r="K75" s="264"/>
      <c r="L75" s="264"/>
    </row>
    <row r="76" spans="1:12" ht="12" customHeight="1">
      <c r="A76" s="234" t="s">
        <v>496</v>
      </c>
      <c r="B76" s="248">
        <v>2</v>
      </c>
      <c r="C76" s="227">
        <v>1</v>
      </c>
      <c r="D76" s="4">
        <v>1</v>
      </c>
      <c r="E76" s="227">
        <v>3</v>
      </c>
      <c r="F76" s="4">
        <v>0</v>
      </c>
      <c r="G76" s="4">
        <v>1</v>
      </c>
      <c r="H76" s="227">
        <v>1</v>
      </c>
      <c r="I76" s="264"/>
      <c r="J76" s="264"/>
      <c r="K76" s="264"/>
      <c r="L76" s="264"/>
    </row>
    <row r="77" spans="1:12" ht="12" customHeight="1">
      <c r="A77" s="234" t="s">
        <v>497</v>
      </c>
      <c r="B77" s="248">
        <v>1</v>
      </c>
      <c r="C77" s="227">
        <v>1</v>
      </c>
      <c r="D77" s="227">
        <v>1</v>
      </c>
      <c r="E77" s="227">
        <v>2</v>
      </c>
      <c r="F77" s="4">
        <v>1</v>
      </c>
      <c r="G77" s="227">
        <v>5</v>
      </c>
      <c r="H77" s="227">
        <v>5</v>
      </c>
      <c r="I77" s="264"/>
      <c r="J77" s="264"/>
      <c r="K77" s="264"/>
      <c r="L77" s="264"/>
    </row>
    <row r="78" spans="1:12" ht="12" customHeight="1">
      <c r="A78" s="234" t="s">
        <v>498</v>
      </c>
      <c r="B78" s="263">
        <v>0</v>
      </c>
      <c r="C78" s="227">
        <v>0</v>
      </c>
      <c r="D78" s="227">
        <v>0</v>
      </c>
      <c r="E78" s="227">
        <v>1</v>
      </c>
      <c r="F78" s="4">
        <v>0</v>
      </c>
      <c r="G78" s="4">
        <v>2</v>
      </c>
      <c r="H78" s="227">
        <v>0</v>
      </c>
      <c r="I78" s="264"/>
      <c r="J78" s="264"/>
      <c r="K78" s="264"/>
      <c r="L78" s="264"/>
    </row>
    <row r="79" spans="1:12" ht="12" customHeight="1">
      <c r="A79" s="234" t="s">
        <v>499</v>
      </c>
      <c r="B79" s="263">
        <v>0</v>
      </c>
      <c r="C79" s="227">
        <v>1</v>
      </c>
      <c r="D79" s="227">
        <v>0</v>
      </c>
      <c r="E79" s="4">
        <v>7</v>
      </c>
      <c r="F79" s="227">
        <v>0</v>
      </c>
      <c r="G79" s="227">
        <v>4</v>
      </c>
      <c r="H79" s="227">
        <v>0</v>
      </c>
      <c r="I79" s="264"/>
      <c r="J79" s="264"/>
      <c r="K79" s="264"/>
      <c r="L79" s="264"/>
    </row>
    <row r="80" spans="1:12" ht="12" customHeight="1">
      <c r="A80" s="234" t="s">
        <v>500</v>
      </c>
      <c r="B80" s="263">
        <v>3</v>
      </c>
      <c r="C80" s="227">
        <v>5</v>
      </c>
      <c r="D80" s="227">
        <v>1</v>
      </c>
      <c r="E80" s="227">
        <v>2</v>
      </c>
      <c r="F80" s="4">
        <v>0</v>
      </c>
      <c r="G80" s="4">
        <v>2</v>
      </c>
      <c r="H80" s="227">
        <v>0</v>
      </c>
      <c r="I80" s="264"/>
      <c r="J80" s="264"/>
      <c r="K80" s="264"/>
      <c r="L80" s="264"/>
    </row>
    <row r="81" spans="1:12" ht="12" customHeight="1">
      <c r="A81" s="234" t="s">
        <v>501</v>
      </c>
      <c r="B81" s="263">
        <v>2</v>
      </c>
      <c r="C81" s="227">
        <v>0</v>
      </c>
      <c r="D81" s="227">
        <v>0</v>
      </c>
      <c r="E81" s="227">
        <v>2</v>
      </c>
      <c r="F81" s="4">
        <f>2+1</f>
        <v>3</v>
      </c>
      <c r="G81" s="227">
        <v>0</v>
      </c>
      <c r="H81" s="4">
        <v>1</v>
      </c>
      <c r="I81" s="264"/>
      <c r="J81" s="264"/>
      <c r="K81" s="264"/>
      <c r="L81" s="264"/>
    </row>
    <row r="82" spans="1:12" ht="12" customHeight="1" thickBot="1">
      <c r="A82" s="238" t="s">
        <v>502</v>
      </c>
      <c r="B82" s="228">
        <v>2</v>
      </c>
      <c r="C82" s="229">
        <v>0</v>
      </c>
      <c r="D82" s="228">
        <v>0</v>
      </c>
      <c r="E82" s="229">
        <v>1</v>
      </c>
      <c r="F82" s="229">
        <v>1</v>
      </c>
      <c r="G82" s="229">
        <v>0</v>
      </c>
      <c r="H82" s="229">
        <v>0</v>
      </c>
      <c r="I82" s="264"/>
      <c r="J82" s="264"/>
      <c r="K82" s="264"/>
      <c r="L82" s="264"/>
    </row>
    <row r="83" spans="1:14" ht="13.5">
      <c r="A83" s="131" t="s">
        <v>396</v>
      </c>
      <c r="B83" s="137"/>
      <c r="C83" s="137"/>
      <c r="D83" s="137"/>
      <c r="E83" s="137"/>
      <c r="F83" s="137"/>
      <c r="G83" s="137"/>
      <c r="H83" s="137"/>
      <c r="I83" s="137"/>
      <c r="J83" s="137"/>
      <c r="K83" s="137"/>
      <c r="L83" s="137"/>
      <c r="M83" s="137"/>
      <c r="N83" s="137"/>
    </row>
  </sheetData>
  <printOptions/>
  <pageMargins left="0.5118110236220472" right="0.5118110236220472" top="0.31496062992125984" bottom="0.1968503937007874" header="0.5118110236220472" footer="0.5118110236220472"/>
  <pageSetup horizontalDpi="400" verticalDpi="400" orientation="portrait" paperSize="9" scale="87" r:id="rId1"/>
</worksheet>
</file>

<file path=xl/worksheets/sheet11.xml><?xml version="1.0" encoding="utf-8"?>
<worksheet xmlns="http://schemas.openxmlformats.org/spreadsheetml/2006/main" xmlns:r="http://schemas.openxmlformats.org/officeDocument/2006/relationships">
  <sheetPr codeName="Sheet11">
    <tabColor indexed="48"/>
  </sheetPr>
  <dimension ref="A1:P83"/>
  <sheetViews>
    <sheetView showGridLines="0" workbookViewId="0" topLeftCell="A1">
      <selection activeCell="H23" sqref="H23"/>
    </sheetView>
  </sheetViews>
  <sheetFormatPr defaultColWidth="8.796875" defaultRowHeight="14.25"/>
  <cols>
    <col min="1" max="1" width="11.3984375" style="0" customWidth="1"/>
    <col min="2" max="12" width="8.5" style="0" customWidth="1"/>
    <col min="13" max="27" width="7.3984375" style="0" customWidth="1"/>
    <col min="28" max="16384" width="11.3984375" style="0" customWidth="1"/>
  </cols>
  <sheetData>
    <row r="1" spans="2:12" ht="25.5">
      <c r="B1" s="218"/>
      <c r="C1" s="218" t="s">
        <v>685</v>
      </c>
      <c r="D1" s="218"/>
      <c r="E1" s="218"/>
      <c r="F1" s="218"/>
      <c r="G1" s="218"/>
      <c r="H1" s="218"/>
      <c r="I1" s="218"/>
      <c r="J1" s="218"/>
      <c r="K1" s="218"/>
      <c r="L1" s="218"/>
    </row>
    <row r="2" ht="13.5">
      <c r="F2" s="250"/>
    </row>
    <row r="3" ht="15" customHeight="1">
      <c r="A3" s="44" t="s">
        <v>595</v>
      </c>
    </row>
    <row r="4" ht="15" customHeight="1">
      <c r="A4" t="s">
        <v>596</v>
      </c>
    </row>
    <row r="5" ht="15" customHeight="1">
      <c r="A5" t="s">
        <v>588</v>
      </c>
    </row>
    <row r="6" spans="1:12" ht="16.5" customHeight="1" thickBot="1">
      <c r="A6" s="251" t="s">
        <v>545</v>
      </c>
      <c r="B6" s="6"/>
      <c r="C6" s="6"/>
      <c r="D6" s="6"/>
      <c r="E6" s="6"/>
      <c r="F6" s="6"/>
      <c r="G6" s="6"/>
      <c r="H6" s="6"/>
      <c r="I6" s="6"/>
      <c r="J6" s="6"/>
      <c r="K6" s="6"/>
      <c r="L6" s="220" t="s">
        <v>479</v>
      </c>
    </row>
    <row r="7" spans="1:12" s="18" customFormat="1" ht="18.75" customHeight="1">
      <c r="A7" s="252" t="s">
        <v>480</v>
      </c>
      <c r="B7" s="239" t="s">
        <v>481</v>
      </c>
      <c r="C7" s="222" t="s">
        <v>554</v>
      </c>
      <c r="D7" s="222" t="s">
        <v>555</v>
      </c>
      <c r="E7" s="222" t="s">
        <v>556</v>
      </c>
      <c r="F7" s="222" t="s">
        <v>557</v>
      </c>
      <c r="G7" s="265" t="s">
        <v>597</v>
      </c>
      <c r="H7" s="367" t="s">
        <v>677</v>
      </c>
      <c r="I7" s="368" t="s">
        <v>670</v>
      </c>
      <c r="J7" s="368" t="s">
        <v>672</v>
      </c>
      <c r="K7" s="368" t="s">
        <v>673</v>
      </c>
      <c r="L7" s="222" t="s">
        <v>559</v>
      </c>
    </row>
    <row r="8" spans="1:12" ht="11.25" customHeight="1">
      <c r="A8" s="233" t="s">
        <v>527</v>
      </c>
      <c r="B8" s="241">
        <v>4492</v>
      </c>
      <c r="C8" s="224">
        <v>303</v>
      </c>
      <c r="D8" s="224">
        <v>265</v>
      </c>
      <c r="E8" s="224">
        <v>131</v>
      </c>
      <c r="F8" s="224">
        <v>108</v>
      </c>
      <c r="G8" s="266" t="s">
        <v>594</v>
      </c>
      <c r="H8" s="227" t="s">
        <v>185</v>
      </c>
      <c r="I8" s="267">
        <v>31</v>
      </c>
      <c r="J8" s="267">
        <v>47</v>
      </c>
      <c r="K8" s="267">
        <v>108</v>
      </c>
      <c r="L8" s="224">
        <v>50</v>
      </c>
    </row>
    <row r="9" spans="1:12" ht="11.25" customHeight="1">
      <c r="A9" s="234" t="s">
        <v>528</v>
      </c>
      <c r="B9" s="241">
        <v>4283</v>
      </c>
      <c r="C9" s="224">
        <v>285</v>
      </c>
      <c r="D9" s="224">
        <v>265</v>
      </c>
      <c r="E9" s="224">
        <v>111</v>
      </c>
      <c r="F9" s="224">
        <v>118</v>
      </c>
      <c r="G9" s="266">
        <v>307</v>
      </c>
      <c r="H9" s="227" t="s">
        <v>185</v>
      </c>
      <c r="I9" s="267">
        <v>27</v>
      </c>
      <c r="J9" s="267">
        <v>39</v>
      </c>
      <c r="K9" s="267">
        <v>76</v>
      </c>
      <c r="L9" s="224">
        <v>53</v>
      </c>
    </row>
    <row r="10" spans="1:12" ht="11.25" customHeight="1">
      <c r="A10" s="234" t="s">
        <v>529</v>
      </c>
      <c r="B10" s="241">
        <v>4326</v>
      </c>
      <c r="C10" s="224">
        <v>312</v>
      </c>
      <c r="D10" s="224">
        <v>245</v>
      </c>
      <c r="E10" s="224">
        <v>128</v>
      </c>
      <c r="F10" s="224">
        <v>120</v>
      </c>
      <c r="G10" s="267">
        <v>505</v>
      </c>
      <c r="H10" s="227">
        <v>65</v>
      </c>
      <c r="I10" s="267">
        <v>4</v>
      </c>
      <c r="J10" s="267">
        <v>16</v>
      </c>
      <c r="K10" s="267">
        <v>49</v>
      </c>
      <c r="L10" s="267">
        <v>62</v>
      </c>
    </row>
    <row r="11" spans="1:12" s="44" customFormat="1" ht="11.25" customHeight="1">
      <c r="A11" s="235" t="s">
        <v>530</v>
      </c>
      <c r="B11" s="241">
        <v>4196</v>
      </c>
      <c r="C11" s="224">
        <v>326</v>
      </c>
      <c r="D11" s="224">
        <v>269</v>
      </c>
      <c r="E11" s="224">
        <v>110</v>
      </c>
      <c r="F11" s="224">
        <v>130</v>
      </c>
      <c r="G11" s="224">
        <v>400</v>
      </c>
      <c r="H11" s="224">
        <v>145</v>
      </c>
      <c r="I11" s="268" t="s">
        <v>185</v>
      </c>
      <c r="J11" s="268" t="s">
        <v>185</v>
      </c>
      <c r="K11" s="268" t="s">
        <v>185</v>
      </c>
      <c r="L11" s="224">
        <v>54</v>
      </c>
    </row>
    <row r="12" spans="1:12" ht="11.25" customHeight="1">
      <c r="A12" s="236" t="s">
        <v>593</v>
      </c>
      <c r="B12" s="225">
        <f aca="true" t="shared" si="0" ref="B12:H12">SUM(B14:B25)</f>
        <v>3831</v>
      </c>
      <c r="C12" s="226">
        <f t="shared" si="0"/>
        <v>399</v>
      </c>
      <c r="D12" s="226">
        <f t="shared" si="0"/>
        <v>252</v>
      </c>
      <c r="E12" s="226">
        <f t="shared" si="0"/>
        <v>128</v>
      </c>
      <c r="F12" s="226">
        <f t="shared" si="0"/>
        <v>131</v>
      </c>
      <c r="G12" s="226">
        <f t="shared" si="0"/>
        <v>419</v>
      </c>
      <c r="H12" s="226">
        <f t="shared" si="0"/>
        <v>118</v>
      </c>
      <c r="I12" s="268" t="s">
        <v>185</v>
      </c>
      <c r="J12" s="268" t="s">
        <v>185</v>
      </c>
      <c r="K12" s="268" t="s">
        <v>185</v>
      </c>
      <c r="L12" s="226">
        <f>SUM(L14:L25)</f>
        <v>57</v>
      </c>
    </row>
    <row r="13" spans="1:12" ht="8.25" customHeight="1">
      <c r="A13" s="243"/>
      <c r="B13" s="240"/>
      <c r="G13" s="269"/>
      <c r="H13" s="269"/>
      <c r="I13" s="269"/>
      <c r="J13" s="269"/>
      <c r="K13" s="269"/>
      <c r="L13" s="269"/>
    </row>
    <row r="14" spans="1:12" ht="11.25" customHeight="1">
      <c r="A14" s="237" t="s">
        <v>531</v>
      </c>
      <c r="B14" s="240">
        <f aca="true" t="shared" si="1" ref="B14:B25">SUM(C14:L14,B33:L33,B52:L52,B71:H71)</f>
        <v>239</v>
      </c>
      <c r="C14" s="227">
        <v>16</v>
      </c>
      <c r="D14" s="227">
        <v>12</v>
      </c>
      <c r="E14" s="227">
        <v>10</v>
      </c>
      <c r="F14" s="227">
        <v>6</v>
      </c>
      <c r="G14" s="270">
        <v>37</v>
      </c>
      <c r="H14" s="270">
        <v>3</v>
      </c>
      <c r="I14" s="227" t="s">
        <v>592</v>
      </c>
      <c r="J14" s="227" t="s">
        <v>592</v>
      </c>
      <c r="K14" s="227" t="s">
        <v>592</v>
      </c>
      <c r="L14" s="270">
        <v>3</v>
      </c>
    </row>
    <row r="15" spans="1:12" ht="11.25" customHeight="1">
      <c r="A15" s="234" t="s">
        <v>532</v>
      </c>
      <c r="B15" s="240">
        <f t="shared" si="1"/>
        <v>290</v>
      </c>
      <c r="C15" s="227">
        <v>17</v>
      </c>
      <c r="D15" s="227">
        <v>15</v>
      </c>
      <c r="E15" s="227">
        <v>8</v>
      </c>
      <c r="F15" s="227">
        <v>4</v>
      </c>
      <c r="G15" s="270">
        <f>42+1</f>
        <v>43</v>
      </c>
      <c r="H15" s="270">
        <v>9</v>
      </c>
      <c r="I15" s="227" t="s">
        <v>592</v>
      </c>
      <c r="J15" s="227" t="s">
        <v>592</v>
      </c>
      <c r="K15" s="227" t="s">
        <v>592</v>
      </c>
      <c r="L15" s="270">
        <v>2</v>
      </c>
    </row>
    <row r="16" spans="1:12" ht="11.25" customHeight="1">
      <c r="A16" s="234" t="s">
        <v>493</v>
      </c>
      <c r="B16" s="240">
        <f t="shared" si="1"/>
        <v>825</v>
      </c>
      <c r="C16" s="227">
        <v>100</v>
      </c>
      <c r="D16" s="227">
        <v>51</v>
      </c>
      <c r="E16" s="227">
        <v>37</v>
      </c>
      <c r="F16" s="227">
        <v>40</v>
      </c>
      <c r="G16" s="270">
        <v>102</v>
      </c>
      <c r="H16" s="270">
        <v>34</v>
      </c>
      <c r="I16" s="227" t="s">
        <v>592</v>
      </c>
      <c r="J16" s="227" t="s">
        <v>592</v>
      </c>
      <c r="K16" s="227" t="s">
        <v>592</v>
      </c>
      <c r="L16" s="270">
        <v>24</v>
      </c>
    </row>
    <row r="17" spans="1:12" ht="11.25" customHeight="1">
      <c r="A17" s="234" t="s">
        <v>494</v>
      </c>
      <c r="B17" s="240">
        <f t="shared" si="1"/>
        <v>382</v>
      </c>
      <c r="C17" s="227">
        <v>28</v>
      </c>
      <c r="D17" s="227">
        <f>45+2</f>
        <v>47</v>
      </c>
      <c r="E17" s="227">
        <v>9</v>
      </c>
      <c r="F17" s="227">
        <v>16</v>
      </c>
      <c r="G17" s="270">
        <v>23</v>
      </c>
      <c r="H17" s="270">
        <v>14</v>
      </c>
      <c r="I17" s="227" t="s">
        <v>592</v>
      </c>
      <c r="J17" s="227" t="s">
        <v>592</v>
      </c>
      <c r="K17" s="227" t="s">
        <v>592</v>
      </c>
      <c r="L17" s="270">
        <v>8</v>
      </c>
    </row>
    <row r="18" spans="1:12" ht="11.25" customHeight="1">
      <c r="A18" s="234" t="s">
        <v>495</v>
      </c>
      <c r="B18" s="240">
        <f t="shared" si="1"/>
        <v>251</v>
      </c>
      <c r="C18" s="227">
        <f>38+1</f>
        <v>39</v>
      </c>
      <c r="D18" s="227">
        <v>11</v>
      </c>
      <c r="E18" s="227">
        <v>3</v>
      </c>
      <c r="F18" s="227">
        <v>13</v>
      </c>
      <c r="G18" s="270">
        <v>23</v>
      </c>
      <c r="H18" s="270">
        <v>6</v>
      </c>
      <c r="I18" s="227" t="s">
        <v>592</v>
      </c>
      <c r="J18" s="227" t="s">
        <v>592</v>
      </c>
      <c r="K18" s="227" t="s">
        <v>592</v>
      </c>
      <c r="L18" s="270">
        <v>3</v>
      </c>
    </row>
    <row r="19" spans="1:12" ht="11.25" customHeight="1">
      <c r="A19" s="234" t="s">
        <v>496</v>
      </c>
      <c r="B19" s="240">
        <f t="shared" si="1"/>
        <v>234</v>
      </c>
      <c r="C19" s="227">
        <f>29+1</f>
        <v>30</v>
      </c>
      <c r="D19" s="227">
        <v>15</v>
      </c>
      <c r="E19" s="227">
        <v>9</v>
      </c>
      <c r="F19" s="227">
        <v>2</v>
      </c>
      <c r="G19" s="270">
        <v>16</v>
      </c>
      <c r="H19" s="270">
        <v>8</v>
      </c>
      <c r="I19" s="227" t="s">
        <v>592</v>
      </c>
      <c r="J19" s="227" t="s">
        <v>592</v>
      </c>
      <c r="K19" s="227" t="s">
        <v>592</v>
      </c>
      <c r="L19" s="270">
        <v>2</v>
      </c>
    </row>
    <row r="20" spans="1:12" ht="11.25" customHeight="1">
      <c r="A20" s="234" t="s">
        <v>497</v>
      </c>
      <c r="B20" s="240">
        <f t="shared" si="1"/>
        <v>266</v>
      </c>
      <c r="C20" s="227">
        <v>27</v>
      </c>
      <c r="D20" s="227">
        <f>14+2</f>
        <v>16</v>
      </c>
      <c r="E20" s="227">
        <f>12+1</f>
        <v>13</v>
      </c>
      <c r="F20" s="227">
        <v>4</v>
      </c>
      <c r="G20" s="270">
        <v>31</v>
      </c>
      <c r="H20" s="270">
        <v>9</v>
      </c>
      <c r="I20" s="227" t="s">
        <v>592</v>
      </c>
      <c r="J20" s="227" t="s">
        <v>592</v>
      </c>
      <c r="K20" s="227" t="s">
        <v>592</v>
      </c>
      <c r="L20" s="270">
        <v>2</v>
      </c>
    </row>
    <row r="21" spans="1:14" ht="11.25" customHeight="1">
      <c r="A21" s="234" t="s">
        <v>498</v>
      </c>
      <c r="B21" s="240">
        <f t="shared" si="1"/>
        <v>246</v>
      </c>
      <c r="C21" s="227">
        <v>29</v>
      </c>
      <c r="D21" s="227">
        <v>15</v>
      </c>
      <c r="E21" s="227">
        <v>3</v>
      </c>
      <c r="F21" s="227">
        <f>7+1</f>
        <v>8</v>
      </c>
      <c r="G21" s="270">
        <f>31+1</f>
        <v>32</v>
      </c>
      <c r="H21" s="270">
        <v>10</v>
      </c>
      <c r="I21" s="227" t="s">
        <v>592</v>
      </c>
      <c r="J21" s="227" t="s">
        <v>592</v>
      </c>
      <c r="K21" s="227" t="s">
        <v>592</v>
      </c>
      <c r="L21" s="270">
        <v>3</v>
      </c>
      <c r="M21" s="271"/>
      <c r="N21" s="271"/>
    </row>
    <row r="22" spans="1:12" ht="11.25" customHeight="1">
      <c r="A22" s="234" t="s">
        <v>499</v>
      </c>
      <c r="B22" s="240">
        <f t="shared" si="1"/>
        <v>279</v>
      </c>
      <c r="C22" s="227">
        <f>28+1</f>
        <v>29</v>
      </c>
      <c r="D22" s="227">
        <v>19</v>
      </c>
      <c r="E22" s="227">
        <v>13</v>
      </c>
      <c r="F22" s="227">
        <v>9</v>
      </c>
      <c r="G22" s="270">
        <v>26</v>
      </c>
      <c r="H22" s="270">
        <v>6</v>
      </c>
      <c r="I22" s="227" t="s">
        <v>592</v>
      </c>
      <c r="J22" s="227" t="s">
        <v>592</v>
      </c>
      <c r="K22" s="227" t="s">
        <v>592</v>
      </c>
      <c r="L22" s="270">
        <v>1</v>
      </c>
    </row>
    <row r="23" spans="1:12" ht="11.25" customHeight="1">
      <c r="A23" s="234" t="s">
        <v>500</v>
      </c>
      <c r="B23" s="240">
        <f t="shared" si="1"/>
        <v>297</v>
      </c>
      <c r="C23" s="227">
        <v>37</v>
      </c>
      <c r="D23" s="227">
        <f>29+1</f>
        <v>30</v>
      </c>
      <c r="E23" s="227">
        <v>7</v>
      </c>
      <c r="F23" s="227">
        <v>13</v>
      </c>
      <c r="G23" s="270">
        <v>36</v>
      </c>
      <c r="H23" s="270">
        <v>5</v>
      </c>
      <c r="I23" s="227" t="s">
        <v>592</v>
      </c>
      <c r="J23" s="227" t="s">
        <v>592</v>
      </c>
      <c r="K23" s="227" t="s">
        <v>592</v>
      </c>
      <c r="L23" s="270">
        <v>7</v>
      </c>
    </row>
    <row r="24" spans="1:12" ht="11.25" customHeight="1">
      <c r="A24" s="234" t="s">
        <v>501</v>
      </c>
      <c r="B24" s="240">
        <f t="shared" si="1"/>
        <v>286</v>
      </c>
      <c r="C24" s="227">
        <v>28</v>
      </c>
      <c r="D24" s="227">
        <v>9</v>
      </c>
      <c r="E24" s="227">
        <v>3</v>
      </c>
      <c r="F24" s="227">
        <v>6</v>
      </c>
      <c r="G24" s="270">
        <f>32+1</f>
        <v>33</v>
      </c>
      <c r="H24" s="270">
        <v>6</v>
      </c>
      <c r="I24" s="227" t="s">
        <v>592</v>
      </c>
      <c r="J24" s="227" t="s">
        <v>592</v>
      </c>
      <c r="K24" s="227" t="s">
        <v>592</v>
      </c>
      <c r="L24" s="270">
        <v>0</v>
      </c>
    </row>
    <row r="25" spans="1:12" ht="11.25" customHeight="1" thickBot="1">
      <c r="A25" s="234" t="s">
        <v>502</v>
      </c>
      <c r="B25" s="240">
        <f t="shared" si="1"/>
        <v>236</v>
      </c>
      <c r="C25" s="227">
        <v>19</v>
      </c>
      <c r="D25" s="227">
        <v>12</v>
      </c>
      <c r="E25" s="227">
        <f>12+1</f>
        <v>13</v>
      </c>
      <c r="F25" s="227">
        <v>10</v>
      </c>
      <c r="G25" s="270">
        <f>16+1</f>
        <v>17</v>
      </c>
      <c r="H25" s="270">
        <v>8</v>
      </c>
      <c r="I25" s="227" t="s">
        <v>592</v>
      </c>
      <c r="J25" s="227" t="s">
        <v>592</v>
      </c>
      <c r="K25" s="227" t="s">
        <v>592</v>
      </c>
      <c r="L25" s="270">
        <v>2</v>
      </c>
    </row>
    <row r="26" spans="1:12" s="18" customFormat="1" ht="18.75" customHeight="1">
      <c r="A26" s="252" t="s">
        <v>480</v>
      </c>
      <c r="B26" s="239" t="s">
        <v>560</v>
      </c>
      <c r="C26" s="222" t="s">
        <v>377</v>
      </c>
      <c r="D26" s="222" t="s">
        <v>561</v>
      </c>
      <c r="E26" s="222" t="s">
        <v>562</v>
      </c>
      <c r="F26" s="222" t="s">
        <v>364</v>
      </c>
      <c r="G26" s="367" t="s">
        <v>674</v>
      </c>
      <c r="H26" s="222" t="s">
        <v>563</v>
      </c>
      <c r="I26" s="9" t="s">
        <v>564</v>
      </c>
      <c r="J26" s="222" t="s">
        <v>565</v>
      </c>
      <c r="K26" s="222" t="s">
        <v>566</v>
      </c>
      <c r="L26" s="222" t="s">
        <v>567</v>
      </c>
    </row>
    <row r="27" spans="1:12" ht="12" customHeight="1">
      <c r="A27" s="233" t="s">
        <v>527</v>
      </c>
      <c r="B27" s="241">
        <v>74</v>
      </c>
      <c r="C27" s="224">
        <v>18</v>
      </c>
      <c r="D27" s="224">
        <v>600</v>
      </c>
      <c r="E27" s="224">
        <v>320</v>
      </c>
      <c r="F27" s="224">
        <v>75</v>
      </c>
      <c r="G27" s="224">
        <v>34</v>
      </c>
      <c r="H27" s="224">
        <v>509</v>
      </c>
      <c r="I27" s="231">
        <v>104</v>
      </c>
      <c r="J27" s="231">
        <v>20</v>
      </c>
      <c r="K27" s="224">
        <v>47</v>
      </c>
      <c r="L27" s="224">
        <v>196</v>
      </c>
    </row>
    <row r="28" spans="1:12" ht="12" customHeight="1">
      <c r="A28" s="234" t="s">
        <v>528</v>
      </c>
      <c r="B28" s="241">
        <v>66</v>
      </c>
      <c r="C28" s="224">
        <v>23</v>
      </c>
      <c r="D28" s="224">
        <v>489</v>
      </c>
      <c r="E28" s="224">
        <v>293</v>
      </c>
      <c r="F28" s="224">
        <v>77</v>
      </c>
      <c r="G28" s="224">
        <v>27</v>
      </c>
      <c r="H28" s="224">
        <v>459</v>
      </c>
      <c r="I28" s="231">
        <v>115</v>
      </c>
      <c r="J28" s="231">
        <v>24</v>
      </c>
      <c r="K28" s="224">
        <v>37</v>
      </c>
      <c r="L28" s="224">
        <v>253</v>
      </c>
    </row>
    <row r="29" spans="1:12" ht="12" customHeight="1">
      <c r="A29" s="234" t="s">
        <v>529</v>
      </c>
      <c r="B29" s="272">
        <v>64</v>
      </c>
      <c r="C29" s="224">
        <v>17</v>
      </c>
      <c r="D29" s="224">
        <v>493</v>
      </c>
      <c r="E29" s="224">
        <v>295</v>
      </c>
      <c r="F29" s="224">
        <v>55</v>
      </c>
      <c r="G29" s="224">
        <v>17</v>
      </c>
      <c r="H29" s="224">
        <v>517</v>
      </c>
      <c r="I29" s="231">
        <v>112</v>
      </c>
      <c r="J29" s="231">
        <v>21</v>
      </c>
      <c r="K29" s="224">
        <v>36</v>
      </c>
      <c r="L29" s="224">
        <v>229</v>
      </c>
    </row>
    <row r="30" spans="1:12" s="44" customFormat="1" ht="12" customHeight="1">
      <c r="A30" s="235" t="s">
        <v>530</v>
      </c>
      <c r="B30" s="241">
        <v>48</v>
      </c>
      <c r="C30" s="224">
        <v>15</v>
      </c>
      <c r="D30" s="224">
        <v>451</v>
      </c>
      <c r="E30" s="224">
        <v>334</v>
      </c>
      <c r="F30" s="224">
        <v>60</v>
      </c>
      <c r="G30" s="224">
        <v>34</v>
      </c>
      <c r="H30" s="224">
        <v>473</v>
      </c>
      <c r="I30" s="224">
        <v>118</v>
      </c>
      <c r="J30" s="224">
        <v>34</v>
      </c>
      <c r="K30" s="224">
        <v>32</v>
      </c>
      <c r="L30" s="224">
        <v>174</v>
      </c>
    </row>
    <row r="31" spans="1:12" ht="12" customHeight="1">
      <c r="A31" s="236" t="s">
        <v>593</v>
      </c>
      <c r="B31" s="225">
        <f aca="true" t="shared" si="2" ref="B31:L31">SUM(B33:B44)</f>
        <v>73</v>
      </c>
      <c r="C31" s="226">
        <f t="shared" si="2"/>
        <v>23</v>
      </c>
      <c r="D31" s="226">
        <f t="shared" si="2"/>
        <v>410</v>
      </c>
      <c r="E31" s="226">
        <f t="shared" si="2"/>
        <v>312</v>
      </c>
      <c r="F31" s="226">
        <f t="shared" si="2"/>
        <v>47</v>
      </c>
      <c r="G31" s="226">
        <f t="shared" si="2"/>
        <v>23</v>
      </c>
      <c r="H31" s="226">
        <f t="shared" si="2"/>
        <v>399</v>
      </c>
      <c r="I31" s="226">
        <f t="shared" si="2"/>
        <v>102</v>
      </c>
      <c r="J31" s="226">
        <f t="shared" si="2"/>
        <v>19</v>
      </c>
      <c r="K31" s="226">
        <f t="shared" si="2"/>
        <v>29</v>
      </c>
      <c r="L31" s="226">
        <f t="shared" si="2"/>
        <v>158</v>
      </c>
    </row>
    <row r="32" spans="1:9" ht="8.25" customHeight="1">
      <c r="A32" s="243"/>
      <c r="B32" s="255"/>
      <c r="H32" s="17"/>
      <c r="I32" s="254"/>
    </row>
    <row r="33" spans="1:12" ht="12" customHeight="1">
      <c r="A33" s="237" t="s">
        <v>531</v>
      </c>
      <c r="B33" s="248">
        <v>1</v>
      </c>
      <c r="C33" s="256">
        <v>0</v>
      </c>
      <c r="D33" s="256">
        <v>29</v>
      </c>
      <c r="E33" s="256">
        <v>20</v>
      </c>
      <c r="F33" s="256">
        <f>7+1</f>
        <v>8</v>
      </c>
      <c r="G33" s="256">
        <v>1</v>
      </c>
      <c r="H33" s="256">
        <v>19</v>
      </c>
      <c r="I33" s="256">
        <f>7+1</f>
        <v>8</v>
      </c>
      <c r="J33" s="256">
        <v>2</v>
      </c>
      <c r="K33" s="256">
        <v>1</v>
      </c>
      <c r="L33" s="256">
        <v>14</v>
      </c>
    </row>
    <row r="34" spans="1:12" ht="12" customHeight="1">
      <c r="A34" s="234" t="s">
        <v>532</v>
      </c>
      <c r="B34" s="248">
        <v>3</v>
      </c>
      <c r="C34" s="256">
        <v>0</v>
      </c>
      <c r="D34" s="256">
        <v>30</v>
      </c>
      <c r="E34" s="256">
        <f>10+1</f>
        <v>11</v>
      </c>
      <c r="F34" s="256">
        <v>4</v>
      </c>
      <c r="G34" s="256">
        <v>1</v>
      </c>
      <c r="H34" s="256">
        <v>34</v>
      </c>
      <c r="I34" s="256">
        <v>11</v>
      </c>
      <c r="J34" s="256">
        <v>0</v>
      </c>
      <c r="K34" s="256">
        <v>0</v>
      </c>
      <c r="L34" s="256">
        <v>13</v>
      </c>
    </row>
    <row r="35" spans="1:12" ht="12" customHeight="1">
      <c r="A35" s="234" t="s">
        <v>493</v>
      </c>
      <c r="B35" s="248">
        <v>28</v>
      </c>
      <c r="C35" s="256">
        <v>8</v>
      </c>
      <c r="D35" s="256">
        <f>57+3</f>
        <v>60</v>
      </c>
      <c r="E35" s="256">
        <v>63</v>
      </c>
      <c r="F35" s="256">
        <v>11</v>
      </c>
      <c r="G35" s="256">
        <v>6</v>
      </c>
      <c r="H35" s="256">
        <v>62</v>
      </c>
      <c r="I35" s="256">
        <v>18</v>
      </c>
      <c r="J35" s="256">
        <v>10</v>
      </c>
      <c r="K35" s="256">
        <v>3</v>
      </c>
      <c r="L35" s="256">
        <v>37</v>
      </c>
    </row>
    <row r="36" spans="1:12" ht="12" customHeight="1">
      <c r="A36" s="234" t="s">
        <v>494</v>
      </c>
      <c r="B36" s="248">
        <v>6</v>
      </c>
      <c r="C36" s="256">
        <v>0</v>
      </c>
      <c r="D36" s="256">
        <f>54+1</f>
        <v>55</v>
      </c>
      <c r="E36" s="256">
        <v>32</v>
      </c>
      <c r="F36" s="256">
        <v>1</v>
      </c>
      <c r="G36" s="256">
        <v>1</v>
      </c>
      <c r="H36" s="256">
        <v>42</v>
      </c>
      <c r="I36" s="256">
        <f>17+1</f>
        <v>18</v>
      </c>
      <c r="J36" s="256">
        <v>3</v>
      </c>
      <c r="K36" s="256">
        <v>2</v>
      </c>
      <c r="L36" s="256">
        <v>10</v>
      </c>
    </row>
    <row r="37" spans="1:12" ht="12" customHeight="1">
      <c r="A37" s="234" t="s">
        <v>495</v>
      </c>
      <c r="B37" s="248">
        <v>2</v>
      </c>
      <c r="C37" s="256">
        <v>2</v>
      </c>
      <c r="D37" s="256">
        <v>20</v>
      </c>
      <c r="E37" s="256">
        <v>17</v>
      </c>
      <c r="F37" s="256">
        <v>2</v>
      </c>
      <c r="G37" s="256">
        <v>5</v>
      </c>
      <c r="H37" s="256">
        <v>28</v>
      </c>
      <c r="I37" s="256">
        <v>6</v>
      </c>
      <c r="J37" s="256">
        <v>0</v>
      </c>
      <c r="K37" s="256">
        <v>3</v>
      </c>
      <c r="L37" s="256">
        <v>13</v>
      </c>
    </row>
    <row r="38" spans="1:12" ht="12" customHeight="1">
      <c r="A38" s="234" t="s">
        <v>496</v>
      </c>
      <c r="B38" s="248">
        <v>3</v>
      </c>
      <c r="C38" s="256">
        <v>3</v>
      </c>
      <c r="D38" s="256">
        <v>23</v>
      </c>
      <c r="E38" s="256">
        <v>27</v>
      </c>
      <c r="F38" s="256">
        <v>1</v>
      </c>
      <c r="G38" s="256">
        <v>4</v>
      </c>
      <c r="H38" s="256">
        <v>32</v>
      </c>
      <c r="I38" s="256">
        <v>2</v>
      </c>
      <c r="J38" s="256">
        <v>0</v>
      </c>
      <c r="K38" s="256">
        <v>2</v>
      </c>
      <c r="L38" s="256">
        <v>11</v>
      </c>
    </row>
    <row r="39" spans="1:13" ht="12" customHeight="1">
      <c r="A39" s="234" t="s">
        <v>497</v>
      </c>
      <c r="B39" s="248">
        <v>7</v>
      </c>
      <c r="C39" s="256">
        <v>1</v>
      </c>
      <c r="D39" s="256">
        <f>28+1</f>
        <v>29</v>
      </c>
      <c r="E39" s="256">
        <v>28</v>
      </c>
      <c r="F39" s="256">
        <f>2+1</f>
        <v>3</v>
      </c>
      <c r="G39" s="256">
        <v>1</v>
      </c>
      <c r="H39" s="256">
        <v>32</v>
      </c>
      <c r="I39" s="256">
        <v>10</v>
      </c>
      <c r="J39" s="256">
        <v>1</v>
      </c>
      <c r="K39" s="256">
        <v>5</v>
      </c>
      <c r="L39" s="256">
        <v>9</v>
      </c>
      <c r="M39" s="273"/>
    </row>
    <row r="40" spans="1:12" ht="12" customHeight="1">
      <c r="A40" s="234" t="s">
        <v>498</v>
      </c>
      <c r="B40" s="248">
        <v>5</v>
      </c>
      <c r="C40" s="256">
        <v>2</v>
      </c>
      <c r="D40" s="256">
        <f>20+2</f>
        <v>22</v>
      </c>
      <c r="E40" s="256">
        <v>17</v>
      </c>
      <c r="F40" s="256">
        <v>1</v>
      </c>
      <c r="G40" s="256">
        <v>2</v>
      </c>
      <c r="H40" s="256">
        <v>22</v>
      </c>
      <c r="I40" s="256">
        <v>4</v>
      </c>
      <c r="J40" s="256">
        <v>0</v>
      </c>
      <c r="K40" s="256">
        <v>6</v>
      </c>
      <c r="L40" s="256">
        <v>9</v>
      </c>
    </row>
    <row r="41" spans="1:12" ht="12" customHeight="1">
      <c r="A41" s="234" t="s">
        <v>499</v>
      </c>
      <c r="B41" s="248">
        <v>5</v>
      </c>
      <c r="C41" s="256">
        <v>0</v>
      </c>
      <c r="D41" s="256">
        <v>29</v>
      </c>
      <c r="E41" s="256">
        <f>22+1</f>
        <v>23</v>
      </c>
      <c r="F41" s="256">
        <v>6</v>
      </c>
      <c r="G41" s="256">
        <v>2</v>
      </c>
      <c r="H41" s="256">
        <v>29</v>
      </c>
      <c r="I41" s="256">
        <v>3</v>
      </c>
      <c r="J41" s="256">
        <v>2</v>
      </c>
      <c r="K41" s="256">
        <v>0</v>
      </c>
      <c r="L41" s="256">
        <v>17</v>
      </c>
    </row>
    <row r="42" spans="1:12" ht="12" customHeight="1">
      <c r="A42" s="234" t="s">
        <v>500</v>
      </c>
      <c r="B42" s="248">
        <v>5</v>
      </c>
      <c r="C42" s="256">
        <v>5</v>
      </c>
      <c r="D42" s="256">
        <f>36+2</f>
        <v>38</v>
      </c>
      <c r="E42" s="256">
        <v>26</v>
      </c>
      <c r="F42" s="256">
        <v>3</v>
      </c>
      <c r="G42" s="256" t="s">
        <v>592</v>
      </c>
      <c r="H42" s="256">
        <v>30</v>
      </c>
      <c r="I42" s="256">
        <f>4+2</f>
        <v>6</v>
      </c>
      <c r="J42" s="256">
        <v>1</v>
      </c>
      <c r="K42" s="256">
        <v>1</v>
      </c>
      <c r="L42" s="256">
        <v>5</v>
      </c>
    </row>
    <row r="43" spans="1:12" ht="12" customHeight="1">
      <c r="A43" s="234" t="s">
        <v>501</v>
      </c>
      <c r="B43" s="248">
        <v>5</v>
      </c>
      <c r="C43" s="256">
        <v>2</v>
      </c>
      <c r="D43" s="256">
        <f>37+1</f>
        <v>38</v>
      </c>
      <c r="E43" s="256">
        <v>27</v>
      </c>
      <c r="F43" s="256">
        <v>3</v>
      </c>
      <c r="G43" s="256" t="s">
        <v>592</v>
      </c>
      <c r="H43" s="256">
        <v>41</v>
      </c>
      <c r="I43" s="256">
        <v>7</v>
      </c>
      <c r="J43" s="256">
        <v>0</v>
      </c>
      <c r="K43" s="256">
        <v>4</v>
      </c>
      <c r="L43" s="256">
        <v>14</v>
      </c>
    </row>
    <row r="44" spans="1:12" ht="12" customHeight="1" thickBot="1">
      <c r="A44" s="234" t="s">
        <v>502</v>
      </c>
      <c r="B44" s="249">
        <v>3</v>
      </c>
      <c r="C44" s="257">
        <v>0</v>
      </c>
      <c r="D44" s="257">
        <v>37</v>
      </c>
      <c r="E44" s="257">
        <v>21</v>
      </c>
      <c r="F44" s="257">
        <v>4</v>
      </c>
      <c r="G44" s="256" t="s">
        <v>592</v>
      </c>
      <c r="H44" s="257">
        <v>28</v>
      </c>
      <c r="I44" s="257">
        <v>9</v>
      </c>
      <c r="J44" s="257">
        <v>0</v>
      </c>
      <c r="K44" s="257">
        <v>2</v>
      </c>
      <c r="L44" s="257">
        <v>6</v>
      </c>
    </row>
    <row r="45" spans="1:12" s="18" customFormat="1" ht="18.75" customHeight="1">
      <c r="A45" s="252" t="s">
        <v>480</v>
      </c>
      <c r="B45" s="239" t="s">
        <v>568</v>
      </c>
      <c r="C45" s="222" t="s">
        <v>569</v>
      </c>
      <c r="D45" s="222" t="s">
        <v>570</v>
      </c>
      <c r="E45" s="222" t="s">
        <v>571</v>
      </c>
      <c r="F45" s="222" t="s">
        <v>572</v>
      </c>
      <c r="G45" s="222" t="s">
        <v>573</v>
      </c>
      <c r="H45" s="222" t="s">
        <v>574</v>
      </c>
      <c r="I45" s="9" t="s">
        <v>575</v>
      </c>
      <c r="J45" s="222" t="s">
        <v>576</v>
      </c>
      <c r="K45" s="222" t="s">
        <v>577</v>
      </c>
      <c r="L45" s="222" t="s">
        <v>578</v>
      </c>
    </row>
    <row r="46" spans="1:12" ht="12" customHeight="1">
      <c r="A46" s="233" t="s">
        <v>527</v>
      </c>
      <c r="B46" s="244">
        <v>381</v>
      </c>
      <c r="C46" s="245">
        <v>59</v>
      </c>
      <c r="D46" s="245">
        <v>87</v>
      </c>
      <c r="E46" s="245">
        <v>138</v>
      </c>
      <c r="F46" s="245">
        <v>12</v>
      </c>
      <c r="G46" s="245">
        <v>26</v>
      </c>
      <c r="H46" s="245">
        <v>39</v>
      </c>
      <c r="I46" s="245">
        <v>63</v>
      </c>
      <c r="J46" s="245">
        <v>15</v>
      </c>
      <c r="K46" s="245">
        <v>37</v>
      </c>
      <c r="L46" s="245">
        <v>7</v>
      </c>
    </row>
    <row r="47" spans="1:12" ht="12" customHeight="1">
      <c r="A47" s="234" t="s">
        <v>528</v>
      </c>
      <c r="B47" s="244">
        <v>427</v>
      </c>
      <c r="C47" s="245">
        <v>45</v>
      </c>
      <c r="D47" s="245">
        <v>54</v>
      </c>
      <c r="E47" s="245">
        <v>133</v>
      </c>
      <c r="F47" s="245">
        <v>3</v>
      </c>
      <c r="G47" s="245">
        <v>45</v>
      </c>
      <c r="H47" s="245">
        <v>33</v>
      </c>
      <c r="I47" s="245">
        <v>53</v>
      </c>
      <c r="J47" s="245">
        <v>12</v>
      </c>
      <c r="K47" s="245">
        <v>28</v>
      </c>
      <c r="L47" s="245">
        <v>8</v>
      </c>
    </row>
    <row r="48" spans="1:12" ht="12" customHeight="1">
      <c r="A48" s="234" t="s">
        <v>529</v>
      </c>
      <c r="B48" s="244">
        <v>388</v>
      </c>
      <c r="C48" s="245">
        <v>30</v>
      </c>
      <c r="D48" s="245">
        <v>75</v>
      </c>
      <c r="E48" s="245">
        <v>145</v>
      </c>
      <c r="F48" s="245">
        <v>15</v>
      </c>
      <c r="G48" s="245">
        <v>13</v>
      </c>
      <c r="H48" s="245">
        <v>31</v>
      </c>
      <c r="I48" s="245">
        <v>51</v>
      </c>
      <c r="J48" s="245">
        <v>12</v>
      </c>
      <c r="K48" s="245">
        <v>35</v>
      </c>
      <c r="L48" s="245">
        <v>12</v>
      </c>
    </row>
    <row r="49" spans="1:12" s="44" customFormat="1" ht="12" customHeight="1">
      <c r="A49" s="235" t="s">
        <v>530</v>
      </c>
      <c r="B49" s="246">
        <v>442</v>
      </c>
      <c r="C49" s="247">
        <v>55</v>
      </c>
      <c r="D49" s="247">
        <v>55</v>
      </c>
      <c r="E49" s="247">
        <v>132</v>
      </c>
      <c r="F49" s="247">
        <v>7</v>
      </c>
      <c r="G49" s="247">
        <v>38</v>
      </c>
      <c r="H49" s="247">
        <v>24</v>
      </c>
      <c r="I49" s="247">
        <v>56</v>
      </c>
      <c r="J49" s="247">
        <v>11</v>
      </c>
      <c r="K49" s="247">
        <v>30</v>
      </c>
      <c r="L49" s="247">
        <v>8</v>
      </c>
    </row>
    <row r="50" spans="1:12" ht="12" customHeight="1">
      <c r="A50" s="236" t="s">
        <v>593</v>
      </c>
      <c r="B50" s="225">
        <f aca="true" t="shared" si="3" ref="B50:L50">SUM(B52:B63)</f>
        <v>311</v>
      </c>
      <c r="C50" s="226">
        <f t="shared" si="3"/>
        <v>14</v>
      </c>
      <c r="D50" s="226">
        <f t="shared" si="3"/>
        <v>14</v>
      </c>
      <c r="E50" s="226">
        <f t="shared" si="3"/>
        <v>114</v>
      </c>
      <c r="F50" s="226">
        <f t="shared" si="3"/>
        <v>7</v>
      </c>
      <c r="G50" s="226">
        <f t="shared" si="3"/>
        <v>24</v>
      </c>
      <c r="H50" s="226">
        <f t="shared" si="3"/>
        <v>22</v>
      </c>
      <c r="I50" s="226">
        <f t="shared" si="3"/>
        <v>44</v>
      </c>
      <c r="J50" s="226">
        <f t="shared" si="3"/>
        <v>16</v>
      </c>
      <c r="K50" s="226">
        <f t="shared" si="3"/>
        <v>31</v>
      </c>
      <c r="L50" s="226">
        <f t="shared" si="3"/>
        <v>17</v>
      </c>
    </row>
    <row r="51" spans="1:9" ht="8.25" customHeight="1">
      <c r="A51" s="243"/>
      <c r="B51" s="255"/>
      <c r="H51" s="17"/>
      <c r="I51" s="254"/>
    </row>
    <row r="52" spans="1:12" ht="12" customHeight="1">
      <c r="A52" s="237" t="s">
        <v>531</v>
      </c>
      <c r="B52" s="248">
        <f>14+3</f>
        <v>17</v>
      </c>
      <c r="C52" s="256">
        <v>3</v>
      </c>
      <c r="D52" s="256">
        <v>1</v>
      </c>
      <c r="E52" s="256">
        <f>9+2</f>
        <v>11</v>
      </c>
      <c r="F52" s="256">
        <v>1</v>
      </c>
      <c r="G52" s="256">
        <v>2</v>
      </c>
      <c r="H52" s="256">
        <v>0</v>
      </c>
      <c r="I52" s="256">
        <v>6</v>
      </c>
      <c r="J52" s="256">
        <v>2</v>
      </c>
      <c r="K52" s="256">
        <v>2</v>
      </c>
      <c r="L52" s="256">
        <v>0</v>
      </c>
    </row>
    <row r="53" spans="1:12" ht="12" customHeight="1">
      <c r="A53" s="234" t="s">
        <v>532</v>
      </c>
      <c r="B53" s="248">
        <v>43</v>
      </c>
      <c r="C53" s="256">
        <v>1</v>
      </c>
      <c r="D53" s="256">
        <v>10</v>
      </c>
      <c r="E53" s="256">
        <f>14+1</f>
        <v>15</v>
      </c>
      <c r="F53" s="256">
        <v>0</v>
      </c>
      <c r="G53" s="256">
        <v>1</v>
      </c>
      <c r="H53" s="256">
        <v>0</v>
      </c>
      <c r="I53" s="256">
        <v>2</v>
      </c>
      <c r="J53" s="256">
        <v>0</v>
      </c>
      <c r="K53" s="256">
        <v>2</v>
      </c>
      <c r="L53" s="256">
        <f>1+1</f>
        <v>2</v>
      </c>
    </row>
    <row r="54" spans="1:15" ht="12" customHeight="1">
      <c r="A54" s="234" t="s">
        <v>493</v>
      </c>
      <c r="B54" s="248">
        <v>40</v>
      </c>
      <c r="C54" s="256">
        <v>5</v>
      </c>
      <c r="D54" s="256">
        <v>3</v>
      </c>
      <c r="E54" s="256">
        <f>19+1</f>
        <v>20</v>
      </c>
      <c r="F54" s="256">
        <v>0</v>
      </c>
      <c r="G54" s="256">
        <v>7</v>
      </c>
      <c r="H54" s="256">
        <v>4</v>
      </c>
      <c r="I54" s="256">
        <v>14</v>
      </c>
      <c r="J54" s="256">
        <v>1</v>
      </c>
      <c r="K54" s="256">
        <v>9</v>
      </c>
      <c r="L54" s="256">
        <v>5</v>
      </c>
      <c r="M54" s="273"/>
      <c r="N54" s="273"/>
      <c r="O54" s="273"/>
    </row>
    <row r="55" spans="1:12" ht="12" customHeight="1">
      <c r="A55" s="234" t="s">
        <v>494</v>
      </c>
      <c r="B55" s="248">
        <f>23+1</f>
        <v>24</v>
      </c>
      <c r="C55" s="256">
        <v>0</v>
      </c>
      <c r="D55" s="256">
        <v>0</v>
      </c>
      <c r="E55" s="256">
        <f>15+2</f>
        <v>17</v>
      </c>
      <c r="F55" s="256">
        <v>1</v>
      </c>
      <c r="G55" s="256">
        <v>0</v>
      </c>
      <c r="H55" s="256">
        <v>4</v>
      </c>
      <c r="I55" s="256">
        <v>5</v>
      </c>
      <c r="J55" s="256">
        <v>3</v>
      </c>
      <c r="K55" s="256">
        <v>2</v>
      </c>
      <c r="L55" s="256">
        <v>0</v>
      </c>
    </row>
    <row r="56" spans="1:12" ht="12" customHeight="1">
      <c r="A56" s="234" t="s">
        <v>495</v>
      </c>
      <c r="B56" s="248">
        <f>30+1</f>
        <v>31</v>
      </c>
      <c r="C56" s="256">
        <v>0</v>
      </c>
      <c r="D56" s="256">
        <v>0</v>
      </c>
      <c r="E56" s="256">
        <f>3+2</f>
        <v>5</v>
      </c>
      <c r="F56" s="256">
        <v>0</v>
      </c>
      <c r="G56" s="256">
        <v>4</v>
      </c>
      <c r="H56" s="256">
        <v>0</v>
      </c>
      <c r="I56" s="256">
        <v>2</v>
      </c>
      <c r="J56" s="256">
        <v>1</v>
      </c>
      <c r="K56" s="256">
        <v>0</v>
      </c>
      <c r="L56" s="256">
        <v>1</v>
      </c>
    </row>
    <row r="57" spans="1:14" ht="12" customHeight="1">
      <c r="A57" s="234" t="s">
        <v>496</v>
      </c>
      <c r="B57" s="248">
        <v>21</v>
      </c>
      <c r="C57" s="256">
        <v>0</v>
      </c>
      <c r="D57" s="256">
        <v>0</v>
      </c>
      <c r="E57" s="256">
        <v>5</v>
      </c>
      <c r="F57" s="256">
        <v>3</v>
      </c>
      <c r="G57" s="256">
        <v>4</v>
      </c>
      <c r="H57" s="256">
        <v>0</v>
      </c>
      <c r="I57" s="256">
        <v>2</v>
      </c>
      <c r="J57" s="256">
        <v>1</v>
      </c>
      <c r="K57" s="256">
        <v>2</v>
      </c>
      <c r="L57" s="256">
        <v>1</v>
      </c>
      <c r="M57" s="273"/>
      <c r="N57" s="273"/>
    </row>
    <row r="58" spans="1:16" ht="12" customHeight="1">
      <c r="A58" s="234" t="s">
        <v>497</v>
      </c>
      <c r="B58" s="248">
        <v>10</v>
      </c>
      <c r="C58" s="256">
        <v>0</v>
      </c>
      <c r="D58" s="256">
        <v>0</v>
      </c>
      <c r="E58" s="256">
        <v>2</v>
      </c>
      <c r="F58" s="256">
        <v>0</v>
      </c>
      <c r="G58" s="256">
        <v>0</v>
      </c>
      <c r="H58" s="256">
        <v>2</v>
      </c>
      <c r="I58" s="256">
        <v>0</v>
      </c>
      <c r="J58" s="256">
        <v>3</v>
      </c>
      <c r="K58" s="256">
        <v>4</v>
      </c>
      <c r="L58" s="256">
        <v>1</v>
      </c>
      <c r="M58" s="273"/>
      <c r="N58" s="273"/>
      <c r="O58" s="273"/>
      <c r="P58" s="273"/>
    </row>
    <row r="59" spans="1:12" ht="12" customHeight="1">
      <c r="A59" s="234" t="s">
        <v>498</v>
      </c>
      <c r="B59" s="248">
        <v>26</v>
      </c>
      <c r="C59" s="256">
        <v>1</v>
      </c>
      <c r="D59" s="256">
        <v>0</v>
      </c>
      <c r="E59" s="256">
        <v>7</v>
      </c>
      <c r="F59" s="256">
        <v>0</v>
      </c>
      <c r="G59" s="256">
        <v>2</v>
      </c>
      <c r="H59" s="256">
        <v>4</v>
      </c>
      <c r="I59" s="256">
        <v>2</v>
      </c>
      <c r="J59" s="256">
        <v>0</v>
      </c>
      <c r="K59" s="256">
        <v>2</v>
      </c>
      <c r="L59" s="256">
        <v>0</v>
      </c>
    </row>
    <row r="60" spans="1:12" ht="12" customHeight="1">
      <c r="A60" s="234" t="s">
        <v>499</v>
      </c>
      <c r="B60" s="248">
        <v>23</v>
      </c>
      <c r="C60" s="256">
        <v>0</v>
      </c>
      <c r="D60" s="256">
        <v>0</v>
      </c>
      <c r="E60" s="256">
        <v>12</v>
      </c>
      <c r="F60" s="256">
        <v>1</v>
      </c>
      <c r="G60" s="256">
        <v>0</v>
      </c>
      <c r="H60" s="256">
        <v>5</v>
      </c>
      <c r="I60" s="256">
        <v>6</v>
      </c>
      <c r="J60" s="256">
        <v>3</v>
      </c>
      <c r="K60" s="256">
        <v>4</v>
      </c>
      <c r="L60" s="256">
        <v>0</v>
      </c>
    </row>
    <row r="61" spans="1:12" ht="12" customHeight="1">
      <c r="A61" s="234" t="s">
        <v>500</v>
      </c>
      <c r="B61" s="248">
        <v>25</v>
      </c>
      <c r="C61" s="256">
        <v>0</v>
      </c>
      <c r="D61" s="256">
        <v>0</v>
      </c>
      <c r="E61" s="256">
        <v>6</v>
      </c>
      <c r="F61" s="256">
        <v>0</v>
      </c>
      <c r="G61" s="256">
        <v>1</v>
      </c>
      <c r="H61" s="256">
        <v>0</v>
      </c>
      <c r="I61" s="256">
        <v>1</v>
      </c>
      <c r="J61" s="256">
        <v>0</v>
      </c>
      <c r="K61" s="256">
        <v>0</v>
      </c>
      <c r="L61" s="256">
        <v>3</v>
      </c>
    </row>
    <row r="62" spans="1:12" ht="12" customHeight="1">
      <c r="A62" s="234" t="s">
        <v>501</v>
      </c>
      <c r="B62" s="248">
        <f>27+1</f>
        <v>28</v>
      </c>
      <c r="C62" s="256">
        <v>1</v>
      </c>
      <c r="D62" s="256">
        <v>0</v>
      </c>
      <c r="E62" s="256">
        <v>8</v>
      </c>
      <c r="F62" s="256">
        <v>0</v>
      </c>
      <c r="G62" s="256">
        <v>3</v>
      </c>
      <c r="H62" s="256">
        <v>3</v>
      </c>
      <c r="I62" s="256">
        <v>2</v>
      </c>
      <c r="J62" s="256">
        <v>1</v>
      </c>
      <c r="K62" s="256">
        <v>4</v>
      </c>
      <c r="L62" s="256">
        <v>3</v>
      </c>
    </row>
    <row r="63" spans="1:12" ht="12" customHeight="1" thickBot="1">
      <c r="A63" s="234" t="s">
        <v>502</v>
      </c>
      <c r="B63" s="249">
        <v>23</v>
      </c>
      <c r="C63" s="257">
        <v>3</v>
      </c>
      <c r="D63" s="257">
        <v>0</v>
      </c>
      <c r="E63" s="257">
        <v>6</v>
      </c>
      <c r="F63" s="257">
        <v>1</v>
      </c>
      <c r="G63" s="257">
        <v>0</v>
      </c>
      <c r="H63" s="256">
        <v>0</v>
      </c>
      <c r="I63" s="256">
        <v>2</v>
      </c>
      <c r="J63" s="256">
        <v>1</v>
      </c>
      <c r="K63" s="256">
        <v>0</v>
      </c>
      <c r="L63" s="256">
        <v>1</v>
      </c>
    </row>
    <row r="64" spans="1:12" s="18" customFormat="1" ht="18.75" customHeight="1">
      <c r="A64" s="252" t="s">
        <v>480</v>
      </c>
      <c r="B64" s="239" t="s">
        <v>579</v>
      </c>
      <c r="C64" s="222" t="s">
        <v>580</v>
      </c>
      <c r="D64" s="222" t="s">
        <v>581</v>
      </c>
      <c r="E64" s="222" t="s">
        <v>582</v>
      </c>
      <c r="F64" s="222" t="s">
        <v>583</v>
      </c>
      <c r="G64" s="222" t="s">
        <v>584</v>
      </c>
      <c r="H64" s="9" t="s">
        <v>585</v>
      </c>
      <c r="I64" s="258"/>
      <c r="J64" s="258"/>
      <c r="K64" s="258"/>
      <c r="L64" s="258"/>
    </row>
    <row r="65" spans="1:12" ht="12" customHeight="1">
      <c r="A65" s="233" t="s">
        <v>527</v>
      </c>
      <c r="B65" s="244">
        <v>21</v>
      </c>
      <c r="C65" s="245">
        <v>19</v>
      </c>
      <c r="D65" s="245">
        <v>32</v>
      </c>
      <c r="E65" s="245">
        <v>53</v>
      </c>
      <c r="F65" s="245">
        <v>10</v>
      </c>
      <c r="G65" s="245">
        <v>17</v>
      </c>
      <c r="H65" s="245">
        <v>13</v>
      </c>
      <c r="I65" s="262"/>
      <c r="J65" s="262"/>
      <c r="K65" s="262"/>
      <c r="L65" s="262"/>
    </row>
    <row r="66" spans="1:12" ht="12" customHeight="1">
      <c r="A66" s="234" t="s">
        <v>528</v>
      </c>
      <c r="B66" s="244">
        <v>15</v>
      </c>
      <c r="C66" s="245">
        <v>17</v>
      </c>
      <c r="D66" s="245">
        <v>33</v>
      </c>
      <c r="E66" s="245">
        <v>35</v>
      </c>
      <c r="F66" s="245">
        <v>11</v>
      </c>
      <c r="G66" s="245">
        <v>18</v>
      </c>
      <c r="H66" s="245">
        <v>7</v>
      </c>
      <c r="I66" s="262"/>
      <c r="J66" s="262"/>
      <c r="K66" s="262"/>
      <c r="L66" s="262"/>
    </row>
    <row r="67" spans="1:12" ht="12" customHeight="1">
      <c r="A67" s="234" t="s">
        <v>529</v>
      </c>
      <c r="B67" s="244">
        <v>21</v>
      </c>
      <c r="C67" s="245">
        <v>38</v>
      </c>
      <c r="D67" s="245">
        <v>24</v>
      </c>
      <c r="E67" s="245">
        <v>22</v>
      </c>
      <c r="F67" s="245">
        <v>19</v>
      </c>
      <c r="G67" s="245">
        <v>21</v>
      </c>
      <c r="H67" s="245">
        <v>12</v>
      </c>
      <c r="I67" s="262"/>
      <c r="J67" s="262"/>
      <c r="K67" s="262"/>
      <c r="L67" s="262"/>
    </row>
    <row r="68" spans="1:12" s="44" customFormat="1" ht="12" customHeight="1">
      <c r="A68" s="235" t="s">
        <v>530</v>
      </c>
      <c r="B68" s="246">
        <v>14</v>
      </c>
      <c r="C68" s="247">
        <v>20</v>
      </c>
      <c r="D68" s="247">
        <v>27</v>
      </c>
      <c r="E68" s="247">
        <v>33</v>
      </c>
      <c r="F68" s="247">
        <v>13</v>
      </c>
      <c r="G68" s="247">
        <v>18</v>
      </c>
      <c r="H68" s="247">
        <v>6</v>
      </c>
      <c r="I68" s="274"/>
      <c r="J68" s="274"/>
      <c r="K68" s="274"/>
      <c r="L68" s="274"/>
    </row>
    <row r="69" spans="1:12" ht="12" customHeight="1">
      <c r="A69" s="236" t="s">
        <v>593</v>
      </c>
      <c r="B69" s="225">
        <f aca="true" t="shared" si="4" ref="B69:H69">SUM(B71:B82)</f>
        <v>23</v>
      </c>
      <c r="C69" s="226">
        <f t="shared" si="4"/>
        <v>15</v>
      </c>
      <c r="D69" s="226">
        <f t="shared" si="4"/>
        <v>22</v>
      </c>
      <c r="E69" s="226">
        <f t="shared" si="4"/>
        <v>24</v>
      </c>
      <c r="F69" s="226">
        <f t="shared" si="4"/>
        <v>15</v>
      </c>
      <c r="G69" s="226">
        <f t="shared" si="4"/>
        <v>9</v>
      </c>
      <c r="H69" s="226">
        <f t="shared" si="4"/>
        <v>10</v>
      </c>
      <c r="I69" s="275"/>
      <c r="J69" s="275"/>
      <c r="K69" s="275"/>
      <c r="L69" s="275"/>
    </row>
    <row r="70" spans="1:12" ht="8.25" customHeight="1">
      <c r="A70" s="243"/>
      <c r="B70" s="255"/>
      <c r="H70" s="262"/>
      <c r="I70" s="262"/>
      <c r="J70" s="262"/>
      <c r="K70" s="262"/>
      <c r="L70" s="262"/>
    </row>
    <row r="71" spans="1:12" ht="12" customHeight="1">
      <c r="A71" s="237" t="s">
        <v>531</v>
      </c>
      <c r="B71" s="248">
        <v>0</v>
      </c>
      <c r="C71" s="256">
        <v>2</v>
      </c>
      <c r="D71" s="256">
        <v>0</v>
      </c>
      <c r="E71" s="256">
        <f>1+1</f>
        <v>2</v>
      </c>
      <c r="F71" s="256">
        <v>0</v>
      </c>
      <c r="G71" s="256">
        <v>0</v>
      </c>
      <c r="H71" s="264">
        <v>0</v>
      </c>
      <c r="I71" s="264"/>
      <c r="J71" s="264"/>
      <c r="K71" s="264"/>
      <c r="L71" s="264"/>
    </row>
    <row r="72" spans="1:12" ht="12" customHeight="1">
      <c r="A72" s="234" t="s">
        <v>532</v>
      </c>
      <c r="B72">
        <v>1</v>
      </c>
      <c r="C72">
        <v>0</v>
      </c>
      <c r="D72">
        <v>3</v>
      </c>
      <c r="E72">
        <v>1</v>
      </c>
      <c r="F72">
        <v>2</v>
      </c>
      <c r="G72">
        <v>1</v>
      </c>
      <c r="H72">
        <v>1</v>
      </c>
      <c r="I72" s="264"/>
      <c r="J72" s="264"/>
      <c r="K72" s="264"/>
      <c r="L72" s="264"/>
    </row>
    <row r="73" spans="1:12" ht="12" customHeight="1">
      <c r="A73" s="234" t="s">
        <v>493</v>
      </c>
      <c r="B73" s="248">
        <v>2</v>
      </c>
      <c r="C73" s="256">
        <v>3</v>
      </c>
      <c r="D73" s="256">
        <v>4</v>
      </c>
      <c r="E73" s="256">
        <v>4</v>
      </c>
      <c r="F73" s="256">
        <v>5</v>
      </c>
      <c r="G73" s="256">
        <v>5</v>
      </c>
      <c r="H73" s="264">
        <v>0</v>
      </c>
      <c r="I73" s="264"/>
      <c r="J73" s="264"/>
      <c r="K73" s="264"/>
      <c r="L73" s="264"/>
    </row>
    <row r="74" spans="1:12" ht="12" customHeight="1">
      <c r="A74" s="234" t="s">
        <v>494</v>
      </c>
      <c r="B74" s="248">
        <v>2</v>
      </c>
      <c r="C74" s="256">
        <v>2</v>
      </c>
      <c r="D74" s="256">
        <v>1</v>
      </c>
      <c r="E74" s="256">
        <v>3</v>
      </c>
      <c r="F74" s="256">
        <v>2</v>
      </c>
      <c r="G74" s="256">
        <v>0</v>
      </c>
      <c r="H74" s="264">
        <v>1</v>
      </c>
      <c r="I74" s="264"/>
      <c r="J74" s="264"/>
      <c r="K74" s="264"/>
      <c r="L74" s="264"/>
    </row>
    <row r="75" spans="1:12" ht="12" customHeight="1">
      <c r="A75" s="234" t="s">
        <v>495</v>
      </c>
      <c r="B75" s="248">
        <v>2</v>
      </c>
      <c r="C75" s="256">
        <v>1</v>
      </c>
      <c r="D75" s="256">
        <v>2</v>
      </c>
      <c r="E75" s="256">
        <v>1</v>
      </c>
      <c r="F75" s="256">
        <v>1</v>
      </c>
      <c r="G75" s="256">
        <v>0</v>
      </c>
      <c r="H75" s="264">
        <v>4</v>
      </c>
      <c r="I75" s="264"/>
      <c r="J75" s="264"/>
      <c r="K75" s="264"/>
      <c r="L75" s="264"/>
    </row>
    <row r="76" spans="1:12" ht="12" customHeight="1">
      <c r="A76" s="234" t="s">
        <v>496</v>
      </c>
      <c r="B76" s="248">
        <v>1</v>
      </c>
      <c r="C76" s="256">
        <v>1</v>
      </c>
      <c r="D76" s="256">
        <v>0</v>
      </c>
      <c r="E76" s="256">
        <v>0</v>
      </c>
      <c r="F76" s="256">
        <v>1</v>
      </c>
      <c r="G76" s="256">
        <v>1</v>
      </c>
      <c r="H76" s="264">
        <v>1</v>
      </c>
      <c r="I76" s="264"/>
      <c r="J76" s="264"/>
      <c r="K76" s="264"/>
      <c r="L76" s="264"/>
    </row>
    <row r="77" spans="1:12" ht="12" customHeight="1">
      <c r="A77" s="234" t="s">
        <v>497</v>
      </c>
      <c r="B77" s="248">
        <v>1</v>
      </c>
      <c r="C77" s="256">
        <v>4</v>
      </c>
      <c r="D77" s="256">
        <v>2</v>
      </c>
      <c r="E77" s="256">
        <v>7</v>
      </c>
      <c r="F77" s="256">
        <v>0</v>
      </c>
      <c r="G77" s="256">
        <v>0</v>
      </c>
      <c r="H77" s="264">
        <v>2</v>
      </c>
      <c r="I77" s="264"/>
      <c r="J77" s="264"/>
      <c r="K77" s="264"/>
      <c r="L77" s="264"/>
    </row>
    <row r="78" spans="1:12" ht="12" customHeight="1">
      <c r="A78" s="234" t="s">
        <v>498</v>
      </c>
      <c r="B78" s="248">
        <v>5</v>
      </c>
      <c r="C78" s="256">
        <v>1</v>
      </c>
      <c r="D78" s="256">
        <v>4</v>
      </c>
      <c r="E78" s="256">
        <v>0</v>
      </c>
      <c r="F78" s="256">
        <v>0</v>
      </c>
      <c r="G78" s="256">
        <v>2</v>
      </c>
      <c r="H78" s="264">
        <v>0</v>
      </c>
      <c r="I78" s="264"/>
      <c r="J78" s="264"/>
      <c r="K78" s="264"/>
      <c r="L78" s="264"/>
    </row>
    <row r="79" spans="1:12" ht="12" customHeight="1">
      <c r="A79" s="234" t="s">
        <v>499</v>
      </c>
      <c r="B79" s="248">
        <v>4</v>
      </c>
      <c r="C79" s="256">
        <v>1</v>
      </c>
      <c r="D79" s="256">
        <v>1</v>
      </c>
      <c r="E79" s="256">
        <v>0</v>
      </c>
      <c r="F79" s="256">
        <v>0</v>
      </c>
      <c r="G79" s="256">
        <v>0</v>
      </c>
      <c r="H79" s="264">
        <v>0</v>
      </c>
      <c r="I79" s="264"/>
      <c r="J79" s="264"/>
      <c r="K79" s="264"/>
      <c r="L79" s="264"/>
    </row>
    <row r="80" spans="1:12" ht="12" customHeight="1">
      <c r="A80" s="234" t="s">
        <v>500</v>
      </c>
      <c r="B80" s="248">
        <v>1</v>
      </c>
      <c r="C80" s="256">
        <v>0</v>
      </c>
      <c r="D80" s="256">
        <v>2</v>
      </c>
      <c r="E80" s="256">
        <v>3</v>
      </c>
      <c r="F80" s="256">
        <v>0</v>
      </c>
      <c r="G80" s="256">
        <v>0</v>
      </c>
      <c r="H80" s="264">
        <v>0</v>
      </c>
      <c r="I80" s="264"/>
      <c r="J80" s="264"/>
      <c r="K80" s="264"/>
      <c r="L80" s="264"/>
    </row>
    <row r="81" spans="1:12" ht="12" customHeight="1">
      <c r="A81" s="234" t="s">
        <v>501</v>
      </c>
      <c r="B81" s="248">
        <f>1+2</f>
        <v>3</v>
      </c>
      <c r="C81" s="256">
        <v>0</v>
      </c>
      <c r="D81" s="256">
        <v>0</v>
      </c>
      <c r="E81" s="256">
        <v>2</v>
      </c>
      <c r="F81" s="256">
        <v>2</v>
      </c>
      <c r="G81" s="256">
        <v>0</v>
      </c>
      <c r="H81" s="264">
        <v>0</v>
      </c>
      <c r="I81" s="264"/>
      <c r="J81" s="264"/>
      <c r="K81" s="264"/>
      <c r="L81" s="264"/>
    </row>
    <row r="82" spans="1:12" ht="12" customHeight="1" thickBot="1">
      <c r="A82" s="238" t="s">
        <v>502</v>
      </c>
      <c r="B82" s="249">
        <v>1</v>
      </c>
      <c r="C82" s="257">
        <v>0</v>
      </c>
      <c r="D82" s="257">
        <v>3</v>
      </c>
      <c r="E82" s="257">
        <v>1</v>
      </c>
      <c r="F82" s="257">
        <v>2</v>
      </c>
      <c r="G82" s="257">
        <v>0</v>
      </c>
      <c r="H82" s="276">
        <v>1</v>
      </c>
      <c r="I82" s="264"/>
      <c r="J82" s="264"/>
      <c r="K82" s="264"/>
      <c r="L82" s="264"/>
    </row>
    <row r="83" spans="1:14" ht="13.5">
      <c r="A83" s="131" t="s">
        <v>396</v>
      </c>
      <c r="B83" s="137"/>
      <c r="C83" s="137"/>
      <c r="D83" s="137"/>
      <c r="E83" s="137"/>
      <c r="F83" s="137"/>
      <c r="G83" s="137"/>
      <c r="H83" s="137"/>
      <c r="I83" s="137"/>
      <c r="J83" s="137"/>
      <c r="K83" s="137"/>
      <c r="L83" s="137"/>
      <c r="M83" s="137"/>
      <c r="N83" s="137"/>
    </row>
  </sheetData>
  <printOptions/>
  <pageMargins left="0.5118110236220472" right="0.3937007874015748" top="0.31496062992125984" bottom="0.1968503937007874" header="0.5118110236220472" footer="0.5118110236220472"/>
  <pageSetup horizontalDpi="400" verticalDpi="400" orientation="portrait" paperSize="9" scale="75" r:id="rId1"/>
</worksheet>
</file>

<file path=xl/worksheets/sheet12.xml><?xml version="1.0" encoding="utf-8"?>
<worksheet xmlns="http://schemas.openxmlformats.org/spreadsheetml/2006/main" xmlns:r="http://schemas.openxmlformats.org/officeDocument/2006/relationships">
  <sheetPr>
    <tabColor indexed="48"/>
  </sheetPr>
  <dimension ref="A1:M15"/>
  <sheetViews>
    <sheetView showGridLines="0" workbookViewId="0" topLeftCell="A1">
      <selection activeCell="A2" sqref="A2"/>
    </sheetView>
  </sheetViews>
  <sheetFormatPr defaultColWidth="8.796875" defaultRowHeight="14.25"/>
  <cols>
    <col min="1" max="1" width="8.69921875" style="132" customWidth="1"/>
    <col min="2" max="3" width="7.5" style="132" customWidth="1"/>
    <col min="4" max="5" width="7" style="132" customWidth="1"/>
    <col min="6" max="6" width="6.09765625" style="132" customWidth="1"/>
    <col min="7" max="9" width="7" style="132" customWidth="1"/>
    <col min="10" max="10" width="6.09765625" style="132" customWidth="1"/>
    <col min="11" max="11" width="6.59765625" style="132" customWidth="1"/>
    <col min="12" max="12" width="7.59765625" style="132" customWidth="1"/>
    <col min="13" max="13" width="8.69921875" style="132" customWidth="1"/>
    <col min="14" max="14" width="11.3984375" style="132" customWidth="1"/>
    <col min="15" max="15" width="17.3984375" style="132" customWidth="1"/>
    <col min="16" max="18" width="11.3984375" style="132" customWidth="1"/>
    <col min="19" max="23" width="8.8984375" style="132" customWidth="1"/>
    <col min="24" max="24" width="11.3984375" style="132" customWidth="1"/>
    <col min="25" max="25" width="17.3984375" style="132" customWidth="1"/>
    <col min="26" max="33" width="8.8984375" style="132" customWidth="1"/>
    <col min="34" max="34" width="11.3984375" style="132" customWidth="1"/>
    <col min="35" max="41" width="13.3984375" style="132" customWidth="1"/>
    <col min="42" max="49" width="11.3984375" style="132" customWidth="1"/>
    <col min="50" max="50" width="15.3984375" style="132" customWidth="1"/>
    <col min="51" max="16384" width="11.3984375" style="132" customWidth="1"/>
  </cols>
  <sheetData>
    <row r="1" spans="1:13" ht="21">
      <c r="A1" s="500" t="s">
        <v>889</v>
      </c>
      <c r="B1" s="500"/>
      <c r="C1" s="500"/>
      <c r="D1" s="500"/>
      <c r="E1" s="500"/>
      <c r="F1" s="500"/>
      <c r="G1" s="500"/>
      <c r="H1" s="500"/>
      <c r="I1" s="500"/>
      <c r="J1" s="500"/>
      <c r="K1" s="500"/>
      <c r="L1" s="500"/>
      <c r="M1" s="500"/>
    </row>
    <row r="3" spans="1:13" ht="14.25" thickBot="1">
      <c r="A3" s="113" t="s">
        <v>690</v>
      </c>
      <c r="B3" s="113"/>
      <c r="C3" s="113"/>
      <c r="D3" s="113"/>
      <c r="E3" s="113"/>
      <c r="F3" s="113"/>
      <c r="G3" s="113"/>
      <c r="H3" s="113"/>
      <c r="I3" s="113"/>
      <c r="J3" s="113"/>
      <c r="K3" s="113"/>
      <c r="L3" s="113"/>
      <c r="M3" s="113"/>
    </row>
    <row r="4" spans="1:13" ht="13.5">
      <c r="A4" s="566" t="s">
        <v>686</v>
      </c>
      <c r="B4" s="381" t="s">
        <v>691</v>
      </c>
      <c r="C4" s="381" t="s">
        <v>692</v>
      </c>
      <c r="D4" s="558" t="s">
        <v>693</v>
      </c>
      <c r="E4" s="552"/>
      <c r="F4" s="552"/>
      <c r="G4" s="553"/>
      <c r="H4" s="558" t="s">
        <v>694</v>
      </c>
      <c r="I4" s="552"/>
      <c r="J4" s="552"/>
      <c r="K4" s="553"/>
      <c r="L4" s="501" t="s">
        <v>695</v>
      </c>
      <c r="M4" s="504" t="s">
        <v>696</v>
      </c>
    </row>
    <row r="5" spans="1:13" ht="13.5">
      <c r="A5" s="567"/>
      <c r="B5" s="513" t="s">
        <v>697</v>
      </c>
      <c r="C5" s="513" t="s">
        <v>698</v>
      </c>
      <c r="D5" s="515" t="s">
        <v>98</v>
      </c>
      <c r="E5" s="516" t="s">
        <v>699</v>
      </c>
      <c r="F5" s="511" t="s">
        <v>700</v>
      </c>
      <c r="G5" s="512"/>
      <c r="H5" s="382"/>
      <c r="I5" s="516" t="s">
        <v>699</v>
      </c>
      <c r="J5" s="511" t="s">
        <v>700</v>
      </c>
      <c r="K5" s="512"/>
      <c r="L5" s="502"/>
      <c r="M5" s="564"/>
    </row>
    <row r="6" spans="1:13" ht="13.5">
      <c r="A6" s="567"/>
      <c r="B6" s="514"/>
      <c r="C6" s="514"/>
      <c r="D6" s="514"/>
      <c r="E6" s="517"/>
      <c r="F6" s="382" t="s">
        <v>687</v>
      </c>
      <c r="G6" s="382" t="s">
        <v>687</v>
      </c>
      <c r="H6" s="383" t="s">
        <v>98</v>
      </c>
      <c r="I6" s="517"/>
      <c r="J6" s="382" t="s">
        <v>687</v>
      </c>
      <c r="K6" s="382" t="s">
        <v>687</v>
      </c>
      <c r="L6" s="502"/>
      <c r="M6" s="564"/>
    </row>
    <row r="7" spans="1:13" ht="13.5">
      <c r="A7" s="557"/>
      <c r="B7" s="550"/>
      <c r="C7" s="550"/>
      <c r="D7" s="550"/>
      <c r="E7" s="550"/>
      <c r="F7" s="384" t="s">
        <v>688</v>
      </c>
      <c r="G7" s="384" t="s">
        <v>689</v>
      </c>
      <c r="H7" s="384"/>
      <c r="I7" s="550"/>
      <c r="J7" s="384" t="s">
        <v>688</v>
      </c>
      <c r="K7" s="384" t="s">
        <v>689</v>
      </c>
      <c r="L7" s="503"/>
      <c r="M7" s="565"/>
    </row>
    <row r="8" ht="12" customHeight="1">
      <c r="B8" s="332"/>
    </row>
    <row r="9" spans="1:13" ht="17.25" customHeight="1">
      <c r="A9" s="73" t="s">
        <v>701</v>
      </c>
      <c r="B9" s="385">
        <v>369567</v>
      </c>
      <c r="C9" s="386">
        <v>329017</v>
      </c>
      <c r="D9" s="386">
        <v>16826</v>
      </c>
      <c r="E9" s="386">
        <v>12797</v>
      </c>
      <c r="F9" s="386">
        <v>72</v>
      </c>
      <c r="G9" s="386">
        <v>3957</v>
      </c>
      <c r="H9" s="386">
        <v>57376</v>
      </c>
      <c r="I9" s="386">
        <v>49033</v>
      </c>
      <c r="J9" s="386">
        <v>232</v>
      </c>
      <c r="K9" s="386">
        <v>8111</v>
      </c>
      <c r="L9" s="386">
        <v>40550</v>
      </c>
      <c r="M9" s="387">
        <v>112.32</v>
      </c>
    </row>
    <row r="10" spans="1:13" ht="17.25" customHeight="1">
      <c r="A10" s="79" t="s">
        <v>702</v>
      </c>
      <c r="B10" s="385">
        <v>374117</v>
      </c>
      <c r="C10" s="386">
        <v>330960</v>
      </c>
      <c r="D10" s="386">
        <v>19252</v>
      </c>
      <c r="E10" s="386">
        <v>15580</v>
      </c>
      <c r="F10" s="386">
        <v>72</v>
      </c>
      <c r="G10" s="386">
        <v>3600</v>
      </c>
      <c r="H10" s="386">
        <v>62409</v>
      </c>
      <c r="I10" s="386">
        <v>54424</v>
      </c>
      <c r="J10" s="386">
        <v>244</v>
      </c>
      <c r="K10" s="386">
        <v>7741</v>
      </c>
      <c r="L10" s="386">
        <v>43157</v>
      </c>
      <c r="M10" s="387">
        <v>113.04</v>
      </c>
    </row>
    <row r="11" spans="1:13" ht="17.25" customHeight="1">
      <c r="A11" s="79" t="s">
        <v>703</v>
      </c>
      <c r="B11" s="385">
        <v>375133</v>
      </c>
      <c r="C11" s="386">
        <v>332400</v>
      </c>
      <c r="D11" s="386">
        <v>19971</v>
      </c>
      <c r="E11" s="386">
        <v>16868</v>
      </c>
      <c r="F11" s="386">
        <v>65</v>
      </c>
      <c r="G11" s="386">
        <v>3038</v>
      </c>
      <c r="H11" s="386">
        <v>62704</v>
      </c>
      <c r="I11" s="386">
        <v>55711</v>
      </c>
      <c r="J11" s="386">
        <v>257</v>
      </c>
      <c r="K11" s="386">
        <v>6736</v>
      </c>
      <c r="L11" s="386">
        <v>42733</v>
      </c>
      <c r="M11" s="387">
        <v>112.86</v>
      </c>
    </row>
    <row r="12" spans="1:13" ht="12" customHeight="1" thickBot="1">
      <c r="A12" s="114"/>
      <c r="B12" s="112"/>
      <c r="C12" s="113"/>
      <c r="D12" s="113"/>
      <c r="E12" s="113"/>
      <c r="F12" s="113"/>
      <c r="G12" s="113"/>
      <c r="H12" s="113"/>
      <c r="I12" s="113"/>
      <c r="J12" s="113"/>
      <c r="K12" s="113"/>
      <c r="L12" s="113"/>
      <c r="M12" s="113"/>
    </row>
    <row r="13" ht="13.5">
      <c r="A13" s="388" t="s">
        <v>658</v>
      </c>
    </row>
    <row r="14" ht="13.5">
      <c r="A14" s="132" t="s">
        <v>704</v>
      </c>
    </row>
    <row r="15" ht="13.5">
      <c r="A15" s="495"/>
    </row>
  </sheetData>
  <mergeCells count="13">
    <mergeCell ref="A1:M1"/>
    <mergeCell ref="L4:L7"/>
    <mergeCell ref="M4:M7"/>
    <mergeCell ref="A4:A7"/>
    <mergeCell ref="D4:G4"/>
    <mergeCell ref="H4:K4"/>
    <mergeCell ref="F5:G5"/>
    <mergeCell ref="J5:K5"/>
    <mergeCell ref="B5:B7"/>
    <mergeCell ref="C5:C7"/>
    <mergeCell ref="D5:D7"/>
    <mergeCell ref="E5:E7"/>
    <mergeCell ref="I5:I7"/>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3.xml><?xml version="1.0" encoding="utf-8"?>
<worksheet xmlns="http://schemas.openxmlformats.org/spreadsheetml/2006/main" xmlns:r="http://schemas.openxmlformats.org/officeDocument/2006/relationships">
  <sheetPr>
    <tabColor indexed="48"/>
  </sheetPr>
  <dimension ref="A1:G26"/>
  <sheetViews>
    <sheetView showGridLines="0" workbookViewId="0" topLeftCell="A1">
      <selection activeCell="E31" sqref="E31"/>
    </sheetView>
  </sheetViews>
  <sheetFormatPr defaultColWidth="8.796875" defaultRowHeight="14.25"/>
  <cols>
    <col min="1" max="1" width="14.19921875" style="137" customWidth="1"/>
    <col min="2" max="7" width="13.19921875" style="137" customWidth="1"/>
    <col min="8" max="15" width="11.3984375" style="137" customWidth="1"/>
    <col min="16" max="16" width="15.3984375" style="137" customWidth="1"/>
    <col min="17" max="16384" width="11.3984375" style="137" customWidth="1"/>
  </cols>
  <sheetData>
    <row r="1" spans="1:7" ht="21">
      <c r="A1" s="555" t="s">
        <v>719</v>
      </c>
      <c r="B1" s="555"/>
      <c r="C1" s="555"/>
      <c r="D1" s="555"/>
      <c r="E1" s="555"/>
      <c r="F1" s="555"/>
      <c r="G1" s="555"/>
    </row>
    <row r="3" spans="1:7" ht="14.25" thickBot="1">
      <c r="A3" s="166" t="s">
        <v>720</v>
      </c>
      <c r="B3" s="166"/>
      <c r="C3" s="166"/>
      <c r="D3" s="166"/>
      <c r="E3" s="166"/>
      <c r="F3" s="166"/>
      <c r="G3" s="167" t="s">
        <v>705</v>
      </c>
    </row>
    <row r="4" spans="1:7" ht="12" customHeight="1">
      <c r="A4" s="568" t="s">
        <v>706</v>
      </c>
      <c r="B4" s="389" t="s">
        <v>707</v>
      </c>
      <c r="C4" s="389" t="s">
        <v>708</v>
      </c>
      <c r="D4" s="389" t="s">
        <v>708</v>
      </c>
      <c r="E4" s="530" t="s">
        <v>721</v>
      </c>
      <c r="F4" s="506" t="s">
        <v>722</v>
      </c>
      <c r="G4" s="571"/>
    </row>
    <row r="5" spans="1:7" ht="12" customHeight="1">
      <c r="A5" s="569"/>
      <c r="B5" s="390" t="s">
        <v>709</v>
      </c>
      <c r="C5" s="390" t="s">
        <v>710</v>
      </c>
      <c r="D5" s="390" t="s">
        <v>710</v>
      </c>
      <c r="E5" s="502"/>
      <c r="F5" s="66" t="s">
        <v>708</v>
      </c>
      <c r="G5" s="391" t="s">
        <v>708</v>
      </c>
    </row>
    <row r="6" spans="1:7" ht="12" customHeight="1">
      <c r="A6" s="569"/>
      <c r="B6" s="390" t="s">
        <v>723</v>
      </c>
      <c r="C6" s="390" t="s">
        <v>724</v>
      </c>
      <c r="D6" s="390" t="s">
        <v>725</v>
      </c>
      <c r="E6" s="502"/>
      <c r="F6" s="390" t="s">
        <v>711</v>
      </c>
      <c r="G6" s="392" t="s">
        <v>712</v>
      </c>
    </row>
    <row r="7" spans="1:7" ht="12" customHeight="1">
      <c r="A7" s="570"/>
      <c r="B7" s="70" t="s">
        <v>713</v>
      </c>
      <c r="C7" s="70" t="s">
        <v>714</v>
      </c>
      <c r="D7" s="70" t="s">
        <v>715</v>
      </c>
      <c r="E7" s="70" t="s">
        <v>716</v>
      </c>
      <c r="F7" s="70" t="s">
        <v>717</v>
      </c>
      <c r="G7" s="393" t="s">
        <v>718</v>
      </c>
    </row>
    <row r="8" spans="1:7" ht="6" customHeight="1">
      <c r="A8" s="394"/>
      <c r="B8" s="395"/>
      <c r="C8" s="396"/>
      <c r="D8" s="396"/>
      <c r="E8" s="396"/>
      <c r="F8" s="396"/>
      <c r="G8" s="396"/>
    </row>
    <row r="9" spans="1:7" ht="12" customHeight="1">
      <c r="A9" s="65" t="s">
        <v>726</v>
      </c>
      <c r="B9" s="306">
        <v>13889</v>
      </c>
      <c r="C9" s="307">
        <v>6852</v>
      </c>
      <c r="D9" s="397">
        <v>49.33</v>
      </c>
      <c r="E9" s="307">
        <v>12612</v>
      </c>
      <c r="F9" s="307">
        <v>6305</v>
      </c>
      <c r="G9" s="397">
        <v>49.99</v>
      </c>
    </row>
    <row r="10" spans="1:7" ht="12" customHeight="1">
      <c r="A10" s="65" t="s">
        <v>727</v>
      </c>
      <c r="B10" s="306">
        <v>10016</v>
      </c>
      <c r="C10" s="307">
        <v>4715</v>
      </c>
      <c r="D10" s="397">
        <v>47.07</v>
      </c>
      <c r="E10" s="307">
        <v>9036</v>
      </c>
      <c r="F10" s="307">
        <v>4370</v>
      </c>
      <c r="G10" s="397">
        <v>48.36</v>
      </c>
    </row>
    <row r="11" spans="1:7" ht="12" customHeight="1">
      <c r="A11" s="65" t="s">
        <v>568</v>
      </c>
      <c r="B11" s="306">
        <v>12828</v>
      </c>
      <c r="C11" s="307">
        <v>5733</v>
      </c>
      <c r="D11" s="397">
        <v>44.69</v>
      </c>
      <c r="E11" s="307">
        <v>11587</v>
      </c>
      <c r="F11" s="307">
        <v>5171</v>
      </c>
      <c r="G11" s="397">
        <v>44.63</v>
      </c>
    </row>
    <row r="12" spans="1:7" ht="12" customHeight="1">
      <c r="A12" s="65" t="s">
        <v>728</v>
      </c>
      <c r="B12" s="306">
        <v>4570</v>
      </c>
      <c r="C12" s="307">
        <v>1822</v>
      </c>
      <c r="D12" s="397">
        <v>39.87</v>
      </c>
      <c r="E12" s="307">
        <v>4086</v>
      </c>
      <c r="F12" s="307">
        <v>1574</v>
      </c>
      <c r="G12" s="397">
        <v>38.52</v>
      </c>
    </row>
    <row r="13" spans="1:7" ht="12" customHeight="1">
      <c r="A13" s="65" t="s">
        <v>729</v>
      </c>
      <c r="B13" s="306">
        <v>16595</v>
      </c>
      <c r="C13" s="307">
        <v>6207</v>
      </c>
      <c r="D13" s="397">
        <v>37.4</v>
      </c>
      <c r="E13" s="307">
        <v>14535</v>
      </c>
      <c r="F13" s="307">
        <v>5589</v>
      </c>
      <c r="G13" s="397">
        <v>38.45</v>
      </c>
    </row>
    <row r="14" spans="1:7" ht="12" customHeight="1">
      <c r="A14" s="65" t="s">
        <v>730</v>
      </c>
      <c r="B14" s="306">
        <v>10905</v>
      </c>
      <c r="C14" s="307">
        <v>3845</v>
      </c>
      <c r="D14" s="397">
        <v>35.26</v>
      </c>
      <c r="E14" s="307">
        <v>9738</v>
      </c>
      <c r="F14" s="307">
        <v>3350</v>
      </c>
      <c r="G14" s="397">
        <v>34.4</v>
      </c>
    </row>
    <row r="15" spans="1:7" ht="12" customHeight="1">
      <c r="A15" s="65" t="s">
        <v>731</v>
      </c>
      <c r="B15" s="306">
        <v>3640</v>
      </c>
      <c r="C15" s="307">
        <v>1185</v>
      </c>
      <c r="D15" s="397">
        <v>32.55</v>
      </c>
      <c r="E15" s="307">
        <v>3306</v>
      </c>
      <c r="F15" s="307">
        <v>1020</v>
      </c>
      <c r="G15" s="397">
        <v>30.85</v>
      </c>
    </row>
    <row r="16" spans="1:7" ht="12" customHeight="1">
      <c r="A16" s="65" t="s">
        <v>732</v>
      </c>
      <c r="B16" s="306">
        <v>7731</v>
      </c>
      <c r="C16" s="307">
        <v>2151</v>
      </c>
      <c r="D16" s="397">
        <v>27.82</v>
      </c>
      <c r="E16" s="307">
        <v>6979</v>
      </c>
      <c r="F16" s="307">
        <v>1825</v>
      </c>
      <c r="G16" s="397">
        <v>26.15</v>
      </c>
    </row>
    <row r="17" spans="1:7" ht="12" customHeight="1">
      <c r="A17" s="65" t="s">
        <v>733</v>
      </c>
      <c r="B17" s="306">
        <v>13508</v>
      </c>
      <c r="C17" s="307">
        <v>3574</v>
      </c>
      <c r="D17" s="397">
        <v>26.46</v>
      </c>
      <c r="E17" s="307">
        <v>11025</v>
      </c>
      <c r="F17" s="307">
        <v>3285</v>
      </c>
      <c r="G17" s="397">
        <v>29.8</v>
      </c>
    </row>
    <row r="18" spans="1:7" ht="12" customHeight="1">
      <c r="A18" s="65" t="s">
        <v>734</v>
      </c>
      <c r="B18" s="306">
        <v>1935</v>
      </c>
      <c r="C18" s="307">
        <v>474</v>
      </c>
      <c r="D18" s="397">
        <v>24.5</v>
      </c>
      <c r="E18" s="307">
        <v>1800</v>
      </c>
      <c r="F18" s="307">
        <v>393</v>
      </c>
      <c r="G18" s="397">
        <v>21.83</v>
      </c>
    </row>
    <row r="19" spans="1:7" ht="12" customHeight="1">
      <c r="A19" s="65" t="s">
        <v>735</v>
      </c>
      <c r="B19" s="306">
        <v>3911</v>
      </c>
      <c r="C19" s="307">
        <v>948</v>
      </c>
      <c r="D19" s="397">
        <v>24.24</v>
      </c>
      <c r="E19" s="307">
        <v>3569</v>
      </c>
      <c r="F19" s="307">
        <v>791</v>
      </c>
      <c r="G19" s="397">
        <v>22.16</v>
      </c>
    </row>
    <row r="20" spans="1:7" ht="3" customHeight="1">
      <c r="A20" s="65"/>
      <c r="B20" s="306"/>
      <c r="C20" s="307"/>
      <c r="D20" s="397"/>
      <c r="E20" s="307"/>
      <c r="F20" s="307"/>
      <c r="G20" s="397"/>
    </row>
    <row r="21" spans="1:7" ht="3" customHeight="1">
      <c r="A21" s="398"/>
      <c r="B21" s="399"/>
      <c r="C21" s="400"/>
      <c r="D21" s="401"/>
      <c r="E21" s="400"/>
      <c r="F21" s="400"/>
      <c r="G21" s="401"/>
    </row>
    <row r="22" spans="1:7" ht="12" customHeight="1">
      <c r="A22" s="65" t="s">
        <v>736</v>
      </c>
      <c r="B22" s="306">
        <v>1919</v>
      </c>
      <c r="C22" s="307">
        <v>55</v>
      </c>
      <c r="D22" s="402">
        <v>2.87</v>
      </c>
      <c r="E22" s="307">
        <v>1772</v>
      </c>
      <c r="F22" s="307">
        <v>21</v>
      </c>
      <c r="G22" s="397">
        <v>1.19</v>
      </c>
    </row>
    <row r="23" spans="1:7" ht="6" customHeight="1" thickBot="1">
      <c r="A23" s="310"/>
      <c r="B23" s="311"/>
      <c r="C23" s="166"/>
      <c r="D23" s="166"/>
      <c r="E23" s="166"/>
      <c r="F23" s="166"/>
      <c r="G23" s="166"/>
    </row>
    <row r="24" ht="13.5">
      <c r="A24" s="313" t="s">
        <v>658</v>
      </c>
    </row>
    <row r="25" ht="13.5">
      <c r="A25" s="137" t="s">
        <v>737</v>
      </c>
    </row>
    <row r="26" ht="13.5">
      <c r="A26" s="453"/>
    </row>
  </sheetData>
  <mergeCells count="4">
    <mergeCell ref="A4:A7"/>
    <mergeCell ref="E4:E6"/>
    <mergeCell ref="F4:G4"/>
    <mergeCell ref="A1:G1"/>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4.xml><?xml version="1.0" encoding="utf-8"?>
<worksheet xmlns="http://schemas.openxmlformats.org/spreadsheetml/2006/main" xmlns:r="http://schemas.openxmlformats.org/officeDocument/2006/relationships">
  <sheetPr>
    <tabColor indexed="48"/>
  </sheetPr>
  <dimension ref="A1:H15"/>
  <sheetViews>
    <sheetView showGridLines="0" workbookViewId="0" topLeftCell="A1">
      <selection activeCell="A15" sqref="A15:IV15"/>
    </sheetView>
  </sheetViews>
  <sheetFormatPr defaultColWidth="8.796875" defaultRowHeight="14.25"/>
  <cols>
    <col min="1" max="1" width="13.19921875" style="137" customWidth="1"/>
    <col min="2" max="7" width="13.59765625" style="137" customWidth="1"/>
    <col min="8" max="8" width="15.3984375" style="137" customWidth="1"/>
    <col min="9" max="16384" width="11.3984375" style="137" customWidth="1"/>
  </cols>
  <sheetData>
    <row r="1" spans="1:8" ht="21">
      <c r="A1" s="546" t="s">
        <v>747</v>
      </c>
      <c r="B1" s="546"/>
      <c r="C1" s="546"/>
      <c r="D1" s="546"/>
      <c r="E1" s="546"/>
      <c r="F1" s="546"/>
      <c r="G1" s="546"/>
      <c r="H1" s="546"/>
    </row>
    <row r="2" ht="13.5">
      <c r="E2" s="403"/>
    </row>
    <row r="4" spans="1:8" s="355" customFormat="1" ht="15" thickBot="1">
      <c r="A4" s="166" t="s">
        <v>690</v>
      </c>
      <c r="B4" s="166"/>
      <c r="C4" s="166"/>
      <c r="D4" s="365"/>
      <c r="E4" s="365"/>
      <c r="F4" s="365"/>
      <c r="G4" s="365"/>
      <c r="H4" s="167" t="s">
        <v>598</v>
      </c>
    </row>
    <row r="5" spans="1:8" ht="15.75" customHeight="1">
      <c r="A5" s="566" t="s">
        <v>686</v>
      </c>
      <c r="B5" s="573" t="s">
        <v>748</v>
      </c>
      <c r="C5" s="574"/>
      <c r="D5" s="574"/>
      <c r="E5" s="575"/>
      <c r="F5" s="404" t="s">
        <v>749</v>
      </c>
      <c r="G5" s="404" t="s">
        <v>738</v>
      </c>
      <c r="H5" s="572" t="s">
        <v>750</v>
      </c>
    </row>
    <row r="6" spans="1:8" ht="15.75" customHeight="1">
      <c r="A6" s="567"/>
      <c r="B6" s="576" t="s">
        <v>739</v>
      </c>
      <c r="C6" s="576" t="s">
        <v>740</v>
      </c>
      <c r="D6" s="405" t="s">
        <v>741</v>
      </c>
      <c r="E6" s="405" t="s">
        <v>742</v>
      </c>
      <c r="F6" s="406" t="s">
        <v>743</v>
      </c>
      <c r="G6" s="406"/>
      <c r="H6" s="564"/>
    </row>
    <row r="7" spans="1:8" ht="15.75" customHeight="1">
      <c r="A7" s="557"/>
      <c r="B7" s="550"/>
      <c r="C7" s="550"/>
      <c r="D7" s="407" t="s">
        <v>710</v>
      </c>
      <c r="E7" s="407" t="s">
        <v>744</v>
      </c>
      <c r="F7" s="407" t="s">
        <v>745</v>
      </c>
      <c r="G7" s="407" t="s">
        <v>746</v>
      </c>
      <c r="H7" s="565"/>
    </row>
    <row r="8" spans="1:2" ht="9.75" customHeight="1">
      <c r="A8" s="408"/>
      <c r="B8" s="395"/>
    </row>
    <row r="9" spans="1:8" ht="23.25" customHeight="1">
      <c r="A9" s="108" t="s">
        <v>751</v>
      </c>
      <c r="B9" s="133">
        <v>184078</v>
      </c>
      <c r="C9" s="129">
        <v>27665</v>
      </c>
      <c r="D9" s="129">
        <v>139659</v>
      </c>
      <c r="E9" s="129">
        <v>16754</v>
      </c>
      <c r="F9" s="129">
        <v>57144</v>
      </c>
      <c r="G9" s="129">
        <v>40390</v>
      </c>
      <c r="H9" s="129">
        <v>224468</v>
      </c>
    </row>
    <row r="10" spans="1:8" ht="23.25" customHeight="1">
      <c r="A10" s="409" t="s">
        <v>752</v>
      </c>
      <c r="B10" s="133">
        <v>189544</v>
      </c>
      <c r="C10" s="129">
        <v>22445</v>
      </c>
      <c r="D10" s="129">
        <v>147919</v>
      </c>
      <c r="E10" s="129">
        <v>19180</v>
      </c>
      <c r="F10" s="129">
        <v>62165</v>
      </c>
      <c r="G10" s="129">
        <v>42985</v>
      </c>
      <c r="H10" s="129">
        <v>232529</v>
      </c>
    </row>
    <row r="11" spans="1:8" ht="23.25" customHeight="1">
      <c r="A11" s="409" t="s">
        <v>753</v>
      </c>
      <c r="B11" s="133">
        <v>183392</v>
      </c>
      <c r="C11" s="129">
        <v>20772</v>
      </c>
      <c r="D11" s="129">
        <v>142714</v>
      </c>
      <c r="E11" s="129">
        <v>19906</v>
      </c>
      <c r="F11" s="129">
        <v>62447</v>
      </c>
      <c r="G11" s="129">
        <v>42541</v>
      </c>
      <c r="H11" s="129">
        <v>225933</v>
      </c>
    </row>
    <row r="12" spans="1:8" ht="10.5" customHeight="1" thickBot="1">
      <c r="A12" s="310"/>
      <c r="B12" s="311"/>
      <c r="C12" s="166"/>
      <c r="D12" s="166"/>
      <c r="E12" s="166"/>
      <c r="F12" s="166"/>
      <c r="G12" s="166"/>
      <c r="H12" s="166"/>
    </row>
    <row r="13" ht="13.5">
      <c r="A13" s="313" t="s">
        <v>658</v>
      </c>
    </row>
    <row r="14" ht="13.5">
      <c r="A14" s="137" t="s">
        <v>754</v>
      </c>
    </row>
    <row r="15" ht="13.5">
      <c r="A15" s="453"/>
    </row>
  </sheetData>
  <mergeCells count="6">
    <mergeCell ref="A1:H1"/>
    <mergeCell ref="H5:H7"/>
    <mergeCell ref="B5:E5"/>
    <mergeCell ref="A5:A7"/>
    <mergeCell ref="B6:B7"/>
    <mergeCell ref="C6:C7"/>
  </mergeCells>
  <printOptions/>
  <pageMargins left="0.75" right="0.75" top="1" bottom="1" header="0.5" footer="0.5"/>
  <pageSetup horizontalDpi="400" verticalDpi="400" orientation="portrait" paperSize="9" scale="75" r:id="rId1"/>
</worksheet>
</file>

<file path=xl/worksheets/sheet15.xml><?xml version="1.0" encoding="utf-8"?>
<worksheet xmlns="http://schemas.openxmlformats.org/spreadsheetml/2006/main" xmlns:r="http://schemas.openxmlformats.org/officeDocument/2006/relationships">
  <sheetPr>
    <tabColor indexed="48"/>
  </sheetPr>
  <dimension ref="A1:K32"/>
  <sheetViews>
    <sheetView showGridLines="0" workbookViewId="0" topLeftCell="A1">
      <selection activeCell="A32" sqref="A32:IV32"/>
    </sheetView>
  </sheetViews>
  <sheetFormatPr defaultColWidth="8.796875" defaultRowHeight="14.25"/>
  <cols>
    <col min="1" max="1" width="1.59765625" style="137" customWidth="1"/>
    <col min="2" max="2" width="14.59765625" style="137" customWidth="1"/>
    <col min="3" max="3" width="1.203125" style="137" customWidth="1"/>
    <col min="4" max="11" width="9.3984375" style="137" customWidth="1"/>
    <col min="12" max="12" width="11.3984375" style="137" customWidth="1"/>
    <col min="13" max="13" width="17.3984375" style="137" customWidth="1"/>
    <col min="14" max="21" width="9" style="137" customWidth="1"/>
    <col min="22" max="22" width="11.3984375" style="137" customWidth="1"/>
    <col min="23" max="29" width="13.3984375" style="137" customWidth="1"/>
    <col min="30" max="37" width="11.3984375" style="137" customWidth="1"/>
    <col min="38" max="38" width="15.3984375" style="137" customWidth="1"/>
    <col min="39" max="16384" width="11.3984375" style="137" customWidth="1"/>
  </cols>
  <sheetData>
    <row r="1" spans="1:11" ht="18.75">
      <c r="A1" s="577" t="s">
        <v>762</v>
      </c>
      <c r="B1" s="577"/>
      <c r="C1" s="577"/>
      <c r="D1" s="577"/>
      <c r="E1" s="577"/>
      <c r="F1" s="577"/>
      <c r="G1" s="577"/>
      <c r="H1" s="577"/>
      <c r="I1" s="577"/>
      <c r="J1" s="577"/>
      <c r="K1" s="577"/>
    </row>
    <row r="3" spans="1:11" ht="14.25" thickBot="1">
      <c r="A3" s="166" t="s">
        <v>690</v>
      </c>
      <c r="C3" s="166"/>
      <c r="D3" s="166"/>
      <c r="E3" s="166"/>
      <c r="F3" s="166"/>
      <c r="G3" s="166"/>
      <c r="H3" s="166"/>
      <c r="I3" s="166"/>
      <c r="J3" s="166"/>
      <c r="K3" s="167" t="s">
        <v>705</v>
      </c>
    </row>
    <row r="4" spans="1:11" ht="16.5" customHeight="1">
      <c r="A4" s="410"/>
      <c r="B4" s="547" t="s">
        <v>755</v>
      </c>
      <c r="C4" s="380"/>
      <c r="D4" s="558" t="s">
        <v>756</v>
      </c>
      <c r="E4" s="552"/>
      <c r="F4" s="553"/>
      <c r="G4" s="558" t="s">
        <v>757</v>
      </c>
      <c r="H4" s="552"/>
      <c r="I4" s="553"/>
      <c r="J4" s="558" t="s">
        <v>763</v>
      </c>
      <c r="K4" s="552"/>
    </row>
    <row r="5" spans="1:11" ht="16.5" customHeight="1">
      <c r="A5" s="411"/>
      <c r="B5" s="548"/>
      <c r="C5" s="93"/>
      <c r="D5" s="94" t="s">
        <v>764</v>
      </c>
      <c r="E5" s="94" t="s">
        <v>765</v>
      </c>
      <c r="F5" s="94" t="s">
        <v>766</v>
      </c>
      <c r="G5" s="94" t="s">
        <v>764</v>
      </c>
      <c r="H5" s="94" t="s">
        <v>765</v>
      </c>
      <c r="I5" s="94" t="s">
        <v>766</v>
      </c>
      <c r="J5" s="94" t="s">
        <v>767</v>
      </c>
      <c r="K5" s="314" t="s">
        <v>768</v>
      </c>
    </row>
    <row r="6" spans="3:4" ht="5.25" customHeight="1">
      <c r="C6" s="131"/>
      <c r="D6" s="395"/>
    </row>
    <row r="7" spans="1:11" ht="12" customHeight="1">
      <c r="A7" s="578" t="s">
        <v>769</v>
      </c>
      <c r="B7" s="578"/>
      <c r="C7" s="413"/>
      <c r="D7" s="581">
        <v>184078</v>
      </c>
      <c r="E7" s="582">
        <v>189544</v>
      </c>
      <c r="F7" s="582">
        <v>183392</v>
      </c>
      <c r="G7" s="583">
        <v>100</v>
      </c>
      <c r="H7" s="583">
        <v>100</v>
      </c>
      <c r="I7" s="583">
        <v>100</v>
      </c>
      <c r="J7" s="584">
        <v>3</v>
      </c>
      <c r="K7" s="584">
        <v>-3.2</v>
      </c>
    </row>
    <row r="8" spans="1:11" ht="12" customHeight="1">
      <c r="A8" s="579" t="s">
        <v>770</v>
      </c>
      <c r="B8" s="579"/>
      <c r="C8" s="415"/>
      <c r="D8" s="581"/>
      <c r="E8" s="582"/>
      <c r="F8" s="582"/>
      <c r="G8" s="583"/>
      <c r="H8" s="583"/>
      <c r="I8" s="583"/>
      <c r="J8" s="584"/>
      <c r="K8" s="584" t="e">
        <v>#DIV/0!</v>
      </c>
    </row>
    <row r="9" spans="2:11" ht="4.5" customHeight="1">
      <c r="B9" s="414"/>
      <c r="C9" s="415"/>
      <c r="D9" s="416"/>
      <c r="E9" s="417"/>
      <c r="F9" s="417"/>
      <c r="G9" s="418"/>
      <c r="H9" s="418"/>
      <c r="I9" s="418"/>
      <c r="J9" s="419"/>
      <c r="K9" s="419"/>
    </row>
    <row r="10" spans="2:11" ht="12" customHeight="1">
      <c r="B10" s="420" t="s">
        <v>771</v>
      </c>
      <c r="C10" s="421"/>
      <c r="D10" s="422">
        <v>167324</v>
      </c>
      <c r="E10" s="423">
        <v>170364</v>
      </c>
      <c r="F10" s="423">
        <v>163486</v>
      </c>
      <c r="G10" s="424">
        <v>90.89842349438825</v>
      </c>
      <c r="H10" s="424">
        <v>89.8809775039041</v>
      </c>
      <c r="I10" s="424">
        <v>89.1</v>
      </c>
      <c r="J10" s="425">
        <v>1.8</v>
      </c>
      <c r="K10" s="425">
        <v>-4</v>
      </c>
    </row>
    <row r="11" spans="2:11" ht="12" customHeight="1">
      <c r="B11" s="426" t="s">
        <v>772</v>
      </c>
      <c r="C11" s="421"/>
      <c r="D11" s="422">
        <v>27665</v>
      </c>
      <c r="E11" s="423">
        <v>22445</v>
      </c>
      <c r="F11" s="423">
        <v>20772</v>
      </c>
      <c r="G11" s="424">
        <v>15.028955116852638</v>
      </c>
      <c r="H11" s="424">
        <v>11.841577681171653</v>
      </c>
      <c r="I11" s="424">
        <v>11.3</v>
      </c>
      <c r="J11" s="425">
        <v>-18.9</v>
      </c>
      <c r="K11" s="425">
        <v>-7.5</v>
      </c>
    </row>
    <row r="12" spans="2:11" ht="12" customHeight="1">
      <c r="B12" s="426" t="s">
        <v>773</v>
      </c>
      <c r="C12" s="421"/>
      <c r="D12" s="422">
        <v>139659</v>
      </c>
      <c r="E12" s="423">
        <v>147919</v>
      </c>
      <c r="F12" s="423">
        <v>142714</v>
      </c>
      <c r="G12" s="424">
        <v>75.86946837753561</v>
      </c>
      <c r="H12" s="424">
        <v>78.03939982273246</v>
      </c>
      <c r="I12" s="424">
        <v>77.8</v>
      </c>
      <c r="J12" s="425">
        <v>5.9</v>
      </c>
      <c r="K12" s="425">
        <v>-3.5</v>
      </c>
    </row>
    <row r="13" spans="2:11" ht="12" customHeight="1">
      <c r="B13" s="420" t="s">
        <v>774</v>
      </c>
      <c r="C13" s="421"/>
      <c r="D13" s="422">
        <v>16754</v>
      </c>
      <c r="E13" s="423">
        <v>19180</v>
      </c>
      <c r="F13" s="423">
        <v>19906</v>
      </c>
      <c r="G13" s="424">
        <v>9.101576505611751</v>
      </c>
      <c r="H13" s="424">
        <v>10.119022496095893</v>
      </c>
      <c r="I13" s="424">
        <v>10.9</v>
      </c>
      <c r="J13" s="425">
        <v>14.5</v>
      </c>
      <c r="K13" s="425">
        <v>3.8</v>
      </c>
    </row>
    <row r="14" spans="2:11" ht="12" customHeight="1">
      <c r="B14" s="426" t="s">
        <v>775</v>
      </c>
      <c r="C14" s="421"/>
      <c r="D14" s="422">
        <v>15645</v>
      </c>
      <c r="E14" s="423">
        <v>18168</v>
      </c>
      <c r="F14" s="423">
        <v>18561</v>
      </c>
      <c r="G14" s="424">
        <v>8.49911450580732</v>
      </c>
      <c r="H14" s="424">
        <v>9.585109526020345</v>
      </c>
      <c r="I14" s="427">
        <v>10.1</v>
      </c>
      <c r="J14" s="425">
        <v>16.1</v>
      </c>
      <c r="K14" s="425">
        <v>2.2</v>
      </c>
    </row>
    <row r="15" spans="2:11" ht="12" customHeight="1">
      <c r="B15" s="426" t="s">
        <v>776</v>
      </c>
      <c r="C15" s="421"/>
      <c r="D15" s="422">
        <v>1109</v>
      </c>
      <c r="E15" s="423">
        <v>1012</v>
      </c>
      <c r="F15" s="423">
        <v>1345</v>
      </c>
      <c r="G15" s="424">
        <v>0.6024619998044307</v>
      </c>
      <c r="H15" s="424">
        <v>0.5339129700755497</v>
      </c>
      <c r="I15" s="427">
        <v>0.8</v>
      </c>
      <c r="J15" s="425">
        <v>-8.7</v>
      </c>
      <c r="K15" s="425">
        <v>32.9</v>
      </c>
    </row>
    <row r="16" spans="2:11" ht="5.25" customHeight="1">
      <c r="B16" s="62"/>
      <c r="C16" s="428"/>
      <c r="D16" s="429"/>
      <c r="E16" s="56"/>
      <c r="F16" s="56"/>
      <c r="G16" s="424"/>
      <c r="H16" s="424"/>
      <c r="I16" s="424"/>
      <c r="J16" s="425"/>
      <c r="K16" s="425"/>
    </row>
    <row r="17" spans="1:11" ht="12" customHeight="1">
      <c r="A17" s="578" t="s">
        <v>777</v>
      </c>
      <c r="B17" s="578"/>
      <c r="C17" s="428"/>
      <c r="D17" s="416">
        <v>160440</v>
      </c>
      <c r="E17" s="417">
        <v>167610</v>
      </c>
      <c r="F17" s="417">
        <v>164563</v>
      </c>
      <c r="G17" s="418">
        <v>100</v>
      </c>
      <c r="H17" s="418">
        <v>100</v>
      </c>
      <c r="I17" s="418">
        <v>100</v>
      </c>
      <c r="J17" s="419">
        <v>4.5</v>
      </c>
      <c r="K17" s="419">
        <v>-1.8</v>
      </c>
    </row>
    <row r="18" spans="2:11" ht="12" customHeight="1">
      <c r="B18" s="412" t="s">
        <v>778</v>
      </c>
      <c r="C18" s="421"/>
      <c r="D18" s="422">
        <v>147643</v>
      </c>
      <c r="E18" s="423">
        <v>152030</v>
      </c>
      <c r="F18" s="423">
        <v>147695</v>
      </c>
      <c r="G18" s="424">
        <v>92.02380952380952</v>
      </c>
      <c r="H18" s="424">
        <v>90.70461189666487</v>
      </c>
      <c r="I18" s="424">
        <v>89.7</v>
      </c>
      <c r="J18" s="425">
        <v>3</v>
      </c>
      <c r="K18" s="425">
        <v>-2.9</v>
      </c>
    </row>
    <row r="19" spans="2:11" ht="12" customHeight="1">
      <c r="B19" s="426" t="s">
        <v>758</v>
      </c>
      <c r="C19" s="421"/>
      <c r="D19" s="422">
        <v>27665</v>
      </c>
      <c r="E19" s="423">
        <v>22445</v>
      </c>
      <c r="F19" s="423">
        <v>20772</v>
      </c>
      <c r="G19" s="424">
        <v>17.243206182996758</v>
      </c>
      <c r="H19" s="424">
        <v>13.391205775311734</v>
      </c>
      <c r="I19" s="424">
        <v>12.6</v>
      </c>
      <c r="J19" s="425">
        <v>-18.9</v>
      </c>
      <c r="K19" s="425">
        <v>-7.5</v>
      </c>
    </row>
    <row r="20" spans="2:11" ht="12" customHeight="1">
      <c r="B20" s="426" t="s">
        <v>759</v>
      </c>
      <c r="C20" s="421"/>
      <c r="D20" s="422">
        <v>119978</v>
      </c>
      <c r="E20" s="423">
        <v>129585</v>
      </c>
      <c r="F20" s="423">
        <v>126923</v>
      </c>
      <c r="G20" s="424">
        <v>74.78060334081277</v>
      </c>
      <c r="H20" s="424">
        <v>77.31340612135314</v>
      </c>
      <c r="I20" s="424">
        <v>77.1</v>
      </c>
      <c r="J20" s="425">
        <v>8</v>
      </c>
      <c r="K20" s="425">
        <v>-2.1</v>
      </c>
    </row>
    <row r="21" spans="2:11" ht="12" customHeight="1">
      <c r="B21" s="412" t="s">
        <v>779</v>
      </c>
      <c r="C21" s="421"/>
      <c r="D21" s="422">
        <v>12797</v>
      </c>
      <c r="E21" s="423">
        <v>15580</v>
      </c>
      <c r="F21" s="423">
        <v>16868</v>
      </c>
      <c r="G21" s="424">
        <v>7.976190476190475</v>
      </c>
      <c r="H21" s="424">
        <v>9.295388103335123</v>
      </c>
      <c r="I21" s="424">
        <v>10.3</v>
      </c>
      <c r="J21" s="425">
        <v>21.7</v>
      </c>
      <c r="K21" s="425">
        <v>8.3</v>
      </c>
    </row>
    <row r="22" spans="2:11" ht="12" customHeight="1">
      <c r="B22" s="426" t="s">
        <v>760</v>
      </c>
      <c r="C22" s="421"/>
      <c r="D22" s="422">
        <v>11955</v>
      </c>
      <c r="E22" s="423">
        <v>14886</v>
      </c>
      <c r="F22" s="423">
        <v>15799</v>
      </c>
      <c r="G22" s="424">
        <v>7.451383694839192</v>
      </c>
      <c r="H22" s="424">
        <v>8.881331662788616</v>
      </c>
      <c r="I22" s="427">
        <v>9.6</v>
      </c>
      <c r="J22" s="425">
        <v>24.5</v>
      </c>
      <c r="K22" s="425">
        <v>6.1</v>
      </c>
    </row>
    <row r="23" spans="2:11" ht="12" customHeight="1">
      <c r="B23" s="426" t="s">
        <v>761</v>
      </c>
      <c r="C23" s="421"/>
      <c r="D23" s="422">
        <v>842</v>
      </c>
      <c r="E23" s="423">
        <v>694</v>
      </c>
      <c r="F23" s="423">
        <v>1069</v>
      </c>
      <c r="G23" s="424">
        <v>0.524806781351284</v>
      </c>
      <c r="H23" s="424">
        <v>0.4140564405465068</v>
      </c>
      <c r="I23" s="427">
        <v>0.7</v>
      </c>
      <c r="J23" s="425">
        <v>-17.6</v>
      </c>
      <c r="K23" s="425">
        <v>54</v>
      </c>
    </row>
    <row r="24" spans="2:11" ht="5.25" customHeight="1">
      <c r="B24" s="62"/>
      <c r="C24" s="428"/>
      <c r="D24" s="429"/>
      <c r="E24" s="56"/>
      <c r="F24" s="56"/>
      <c r="G24" s="424"/>
      <c r="H24" s="424"/>
      <c r="I24" s="424"/>
      <c r="J24" s="425"/>
      <c r="K24" s="425"/>
    </row>
    <row r="25" spans="1:11" ht="12" customHeight="1">
      <c r="A25" s="580" t="s">
        <v>780</v>
      </c>
      <c r="B25" s="580"/>
      <c r="C25" s="428"/>
      <c r="D25" s="416">
        <v>23638</v>
      </c>
      <c r="E25" s="417">
        <v>21934</v>
      </c>
      <c r="F25" s="417">
        <v>18829</v>
      </c>
      <c r="G25" s="418">
        <v>100</v>
      </c>
      <c r="H25" s="418">
        <v>100</v>
      </c>
      <c r="I25" s="418">
        <v>100</v>
      </c>
      <c r="J25" s="419">
        <v>-7.2</v>
      </c>
      <c r="K25" s="419">
        <v>-14.2</v>
      </c>
    </row>
    <row r="26" spans="2:11" ht="12" customHeight="1">
      <c r="B26" s="412" t="s">
        <v>781</v>
      </c>
      <c r="C26" s="421"/>
      <c r="D26" s="422">
        <v>19681</v>
      </c>
      <c r="E26" s="423">
        <v>18334</v>
      </c>
      <c r="F26" s="423">
        <v>15791</v>
      </c>
      <c r="G26" s="424">
        <v>83.26000507657162</v>
      </c>
      <c r="H26" s="424">
        <v>83.58712501139783</v>
      </c>
      <c r="I26" s="424">
        <v>83.9</v>
      </c>
      <c r="J26" s="425">
        <v>-6.8</v>
      </c>
      <c r="K26" s="425">
        <v>-13.9</v>
      </c>
    </row>
    <row r="27" spans="2:11" ht="12" customHeight="1">
      <c r="B27" s="412" t="s">
        <v>782</v>
      </c>
      <c r="C27" s="421"/>
      <c r="D27" s="422">
        <v>3957</v>
      </c>
      <c r="E27" s="423">
        <v>3600</v>
      </c>
      <c r="F27" s="423">
        <v>3038</v>
      </c>
      <c r="G27" s="424">
        <v>16.739994923428377</v>
      </c>
      <c r="H27" s="424">
        <v>16.41287498860217</v>
      </c>
      <c r="I27" s="424">
        <v>16.1</v>
      </c>
      <c r="J27" s="425">
        <v>-9</v>
      </c>
      <c r="K27" s="425">
        <v>-15.6</v>
      </c>
    </row>
    <row r="28" spans="2:11" ht="12" customHeight="1">
      <c r="B28" s="426" t="s">
        <v>760</v>
      </c>
      <c r="C28" s="421"/>
      <c r="D28" s="422">
        <v>3690</v>
      </c>
      <c r="E28" s="423">
        <v>3282</v>
      </c>
      <c r="F28" s="423">
        <v>2762</v>
      </c>
      <c r="G28" s="424">
        <v>15.610457737541248</v>
      </c>
      <c r="H28" s="424">
        <v>14.963071031275646</v>
      </c>
      <c r="I28" s="427">
        <v>14.7</v>
      </c>
      <c r="J28" s="425">
        <v>-11.1</v>
      </c>
      <c r="K28" s="425">
        <v>-15.8</v>
      </c>
    </row>
    <row r="29" spans="2:11" ht="12" customHeight="1">
      <c r="B29" s="426" t="s">
        <v>761</v>
      </c>
      <c r="C29" s="421"/>
      <c r="D29" s="422">
        <v>267</v>
      </c>
      <c r="E29" s="423">
        <v>318</v>
      </c>
      <c r="F29" s="423">
        <v>276</v>
      </c>
      <c r="G29" s="424">
        <v>1.129537185887131</v>
      </c>
      <c r="H29" s="424">
        <v>1.4498039573265251</v>
      </c>
      <c r="I29" s="427">
        <v>1.4</v>
      </c>
      <c r="J29" s="425">
        <v>19.1</v>
      </c>
      <c r="K29" s="425">
        <v>-13.2</v>
      </c>
    </row>
    <row r="30" spans="1:11" ht="5.25" customHeight="1" thickBot="1">
      <c r="A30" s="168"/>
      <c r="B30" s="168"/>
      <c r="C30" s="430"/>
      <c r="D30" s="311"/>
      <c r="E30" s="166"/>
      <c r="F30" s="166"/>
      <c r="G30" s="166"/>
      <c r="H30" s="166"/>
      <c r="I30" s="166"/>
      <c r="J30" s="166"/>
      <c r="K30" s="166"/>
    </row>
    <row r="31" spans="1:3" ht="13.5">
      <c r="A31" s="313" t="s">
        <v>658</v>
      </c>
      <c r="C31" s="313"/>
    </row>
    <row r="32" ht="13.5">
      <c r="A32" s="453"/>
    </row>
  </sheetData>
  <mergeCells count="17">
    <mergeCell ref="H7:H8"/>
    <mergeCell ref="I7:I8"/>
    <mergeCell ref="J7:J8"/>
    <mergeCell ref="K7:K8"/>
    <mergeCell ref="D7:D8"/>
    <mergeCell ref="E7:E8"/>
    <mergeCell ref="F7:F8"/>
    <mergeCell ref="G7:G8"/>
    <mergeCell ref="A7:B7"/>
    <mergeCell ref="A8:B8"/>
    <mergeCell ref="A17:B17"/>
    <mergeCell ref="A25:B25"/>
    <mergeCell ref="A1:K1"/>
    <mergeCell ref="J4:K4"/>
    <mergeCell ref="G4:I4"/>
    <mergeCell ref="B4:B5"/>
    <mergeCell ref="D4:F4"/>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6.xml><?xml version="1.0" encoding="utf-8"?>
<worksheet xmlns="http://schemas.openxmlformats.org/spreadsheetml/2006/main" xmlns:r="http://schemas.openxmlformats.org/officeDocument/2006/relationships">
  <sheetPr>
    <tabColor indexed="48"/>
  </sheetPr>
  <dimension ref="A1:K32"/>
  <sheetViews>
    <sheetView showGridLines="0" workbookViewId="0" topLeftCell="A1">
      <selection activeCell="A32" sqref="A32:IV32"/>
    </sheetView>
  </sheetViews>
  <sheetFormatPr defaultColWidth="8.796875" defaultRowHeight="14.25"/>
  <cols>
    <col min="1" max="1" width="1.59765625" style="137" customWidth="1"/>
    <col min="2" max="2" width="14.59765625" style="137" customWidth="1"/>
    <col min="3" max="3" width="1.203125" style="137" customWidth="1"/>
    <col min="4" max="11" width="9.3984375" style="137" customWidth="1"/>
    <col min="12" max="12" width="11.3984375" style="137" customWidth="1"/>
    <col min="13" max="13" width="17.3984375" style="137" customWidth="1"/>
    <col min="14" max="21" width="9" style="137" customWidth="1"/>
    <col min="22" max="22" width="11.3984375" style="137" customWidth="1"/>
    <col min="23" max="29" width="13.3984375" style="137" customWidth="1"/>
    <col min="30" max="37" width="11.3984375" style="137" customWidth="1"/>
    <col min="38" max="38" width="15.3984375" style="137" customWidth="1"/>
    <col min="39" max="16384" width="11.3984375" style="137" customWidth="1"/>
  </cols>
  <sheetData>
    <row r="1" spans="1:11" ht="18.75">
      <c r="A1" s="577" t="s">
        <v>783</v>
      </c>
      <c r="B1" s="577"/>
      <c r="C1" s="577"/>
      <c r="D1" s="577"/>
      <c r="E1" s="577"/>
      <c r="F1" s="577"/>
      <c r="G1" s="577"/>
      <c r="H1" s="577"/>
      <c r="I1" s="577"/>
      <c r="J1" s="577"/>
      <c r="K1" s="577"/>
    </row>
    <row r="3" spans="1:11" ht="14.25" thickBot="1">
      <c r="A3" s="166" t="s">
        <v>690</v>
      </c>
      <c r="C3" s="166"/>
      <c r="D3" s="166"/>
      <c r="E3" s="166"/>
      <c r="F3" s="166"/>
      <c r="G3" s="166"/>
      <c r="H3" s="166"/>
      <c r="I3" s="166"/>
      <c r="J3" s="166"/>
      <c r="K3" s="167" t="s">
        <v>705</v>
      </c>
    </row>
    <row r="4" spans="1:11" ht="16.5" customHeight="1">
      <c r="A4" s="410"/>
      <c r="B4" s="547" t="s">
        <v>784</v>
      </c>
      <c r="C4" s="380"/>
      <c r="D4" s="558" t="s">
        <v>756</v>
      </c>
      <c r="E4" s="552"/>
      <c r="F4" s="553"/>
      <c r="G4" s="558" t="s">
        <v>757</v>
      </c>
      <c r="H4" s="552"/>
      <c r="I4" s="553"/>
      <c r="J4" s="558" t="s">
        <v>785</v>
      </c>
      <c r="K4" s="552"/>
    </row>
    <row r="5" spans="1:11" ht="16.5" customHeight="1">
      <c r="A5" s="411"/>
      <c r="B5" s="548"/>
      <c r="C5" s="93"/>
      <c r="D5" s="94" t="s">
        <v>786</v>
      </c>
      <c r="E5" s="94" t="s">
        <v>787</v>
      </c>
      <c r="F5" s="94" t="s">
        <v>788</v>
      </c>
      <c r="G5" s="94" t="s">
        <v>786</v>
      </c>
      <c r="H5" s="94" t="s">
        <v>787</v>
      </c>
      <c r="I5" s="94" t="s">
        <v>788</v>
      </c>
      <c r="J5" s="94" t="s">
        <v>789</v>
      </c>
      <c r="K5" s="314" t="s">
        <v>790</v>
      </c>
    </row>
    <row r="6" spans="3:4" ht="5.25" customHeight="1">
      <c r="C6" s="131"/>
      <c r="D6" s="395"/>
    </row>
    <row r="7" spans="1:11" ht="12" customHeight="1">
      <c r="A7" s="578" t="s">
        <v>791</v>
      </c>
      <c r="B7" s="578"/>
      <c r="C7" s="413"/>
      <c r="D7" s="585">
        <v>224468</v>
      </c>
      <c r="E7" s="586">
        <v>232529</v>
      </c>
      <c r="F7" s="586">
        <f>F10+F13</f>
        <v>225933</v>
      </c>
      <c r="G7" s="587">
        <v>100</v>
      </c>
      <c r="H7" s="587">
        <v>100</v>
      </c>
      <c r="I7" s="587">
        <v>100</v>
      </c>
      <c r="J7" s="588">
        <v>3.6</v>
      </c>
      <c r="K7" s="588">
        <v>-2.8</v>
      </c>
    </row>
    <row r="8" spans="1:11" ht="12" customHeight="1">
      <c r="A8" s="579" t="s">
        <v>792</v>
      </c>
      <c r="B8" s="579"/>
      <c r="C8" s="415"/>
      <c r="D8" s="585"/>
      <c r="E8" s="586"/>
      <c r="F8" s="586"/>
      <c r="G8" s="587"/>
      <c r="H8" s="587"/>
      <c r="I8" s="587"/>
      <c r="J8" s="588" t="e">
        <v>#DIV/0!</v>
      </c>
      <c r="K8" s="588" t="e">
        <v>#DIV/0!</v>
      </c>
    </row>
    <row r="9" spans="2:11" ht="4.5" customHeight="1">
      <c r="B9" s="414"/>
      <c r="C9" s="415"/>
      <c r="D9" s="416"/>
      <c r="E9" s="417"/>
      <c r="F9" s="417"/>
      <c r="G9" s="418"/>
      <c r="H9" s="418"/>
      <c r="I9" s="418"/>
      <c r="J9" s="419"/>
      <c r="K9" s="419"/>
    </row>
    <row r="10" spans="2:11" ht="12" customHeight="1">
      <c r="B10" s="412" t="s">
        <v>793</v>
      </c>
      <c r="C10" s="421"/>
      <c r="D10" s="422">
        <v>167324</v>
      </c>
      <c r="E10" s="423">
        <v>170364</v>
      </c>
      <c r="F10" s="423">
        <v>163486</v>
      </c>
      <c r="G10" s="424">
        <v>74.54247376017963</v>
      </c>
      <c r="H10" s="424">
        <v>73.26570019223408</v>
      </c>
      <c r="I10" s="424">
        <f>ROUND(F10/$F$7*100,1)</f>
        <v>72.4</v>
      </c>
      <c r="J10" s="425">
        <v>1.8</v>
      </c>
      <c r="K10" s="425">
        <v>-4</v>
      </c>
    </row>
    <row r="11" spans="2:11" ht="12" customHeight="1">
      <c r="B11" s="426" t="s">
        <v>794</v>
      </c>
      <c r="C11" s="421"/>
      <c r="D11" s="422">
        <v>27665</v>
      </c>
      <c r="E11" s="423">
        <v>22445</v>
      </c>
      <c r="F11" s="423">
        <v>20772</v>
      </c>
      <c r="G11" s="424">
        <v>12.324696615998718</v>
      </c>
      <c r="H11" s="424">
        <v>9.652559465701053</v>
      </c>
      <c r="I11" s="424">
        <f>ROUND(F11/$F$7*100,1)</f>
        <v>9.2</v>
      </c>
      <c r="J11" s="425">
        <v>-18.9</v>
      </c>
      <c r="K11" s="425">
        <v>-7.5</v>
      </c>
    </row>
    <row r="12" spans="2:11" ht="12" customHeight="1">
      <c r="B12" s="426" t="s">
        <v>795</v>
      </c>
      <c r="C12" s="421"/>
      <c r="D12" s="422">
        <v>139659</v>
      </c>
      <c r="E12" s="423">
        <v>147919</v>
      </c>
      <c r="F12" s="423">
        <v>142714</v>
      </c>
      <c r="G12" s="424">
        <v>62.21777714418091</v>
      </c>
      <c r="H12" s="424">
        <v>63.61314072653303</v>
      </c>
      <c r="I12" s="427">
        <f>ROUND(F12/$F$7*100,1)</f>
        <v>63.2</v>
      </c>
      <c r="J12" s="425">
        <v>5.9</v>
      </c>
      <c r="K12" s="425">
        <v>-3.5</v>
      </c>
    </row>
    <row r="13" spans="2:11" ht="12" customHeight="1">
      <c r="B13" s="412" t="s">
        <v>796</v>
      </c>
      <c r="C13" s="421"/>
      <c r="D13" s="422">
        <v>57144</v>
      </c>
      <c r="E13" s="423">
        <v>62165</v>
      </c>
      <c r="F13" s="423">
        <v>62447</v>
      </c>
      <c r="G13" s="424">
        <v>25.45752623982038</v>
      </c>
      <c r="H13" s="424">
        <v>26.734299807765915</v>
      </c>
      <c r="I13" s="427">
        <f>ROUND(F13/$F$7*100,1)</f>
        <v>27.6</v>
      </c>
      <c r="J13" s="425">
        <v>8.8</v>
      </c>
      <c r="K13" s="425">
        <v>0.5</v>
      </c>
    </row>
    <row r="14" spans="2:11" ht="12" customHeight="1">
      <c r="B14" s="426" t="s">
        <v>797</v>
      </c>
      <c r="C14" s="421"/>
      <c r="D14" s="422">
        <v>54655</v>
      </c>
      <c r="E14" s="423">
        <v>58755</v>
      </c>
      <c r="F14" s="423">
        <v>58638</v>
      </c>
      <c r="G14" s="424">
        <v>24.348682217509847</v>
      </c>
      <c r="H14" s="424">
        <v>25.26781605735199</v>
      </c>
      <c r="I14" s="427">
        <v>25.9</v>
      </c>
      <c r="J14" s="425">
        <v>7.5</v>
      </c>
      <c r="K14" s="425">
        <v>-0.2</v>
      </c>
    </row>
    <row r="15" spans="2:11" ht="12" customHeight="1">
      <c r="B15" s="426" t="s">
        <v>798</v>
      </c>
      <c r="C15" s="421"/>
      <c r="D15" s="422">
        <v>2489</v>
      </c>
      <c r="E15" s="423">
        <v>3410</v>
      </c>
      <c r="F15" s="423">
        <v>3809</v>
      </c>
      <c r="G15" s="424">
        <v>1.1088440223105298</v>
      </c>
      <c r="H15" s="424">
        <v>1.4664837504139268</v>
      </c>
      <c r="I15" s="427">
        <f>ROUND(F15/$F$7*100,3)</f>
        <v>1.686</v>
      </c>
      <c r="J15" s="425">
        <v>37</v>
      </c>
      <c r="K15" s="425">
        <v>11.7</v>
      </c>
    </row>
    <row r="16" spans="2:11" ht="5.25" customHeight="1">
      <c r="B16" s="62"/>
      <c r="C16" s="428"/>
      <c r="D16" s="429"/>
      <c r="E16" s="56"/>
      <c r="F16" s="56"/>
      <c r="G16" s="424"/>
      <c r="H16" s="424"/>
      <c r="I16" s="424"/>
      <c r="J16" s="425"/>
      <c r="K16" s="425"/>
    </row>
    <row r="17" spans="1:11" ht="12" customHeight="1">
      <c r="A17" s="578" t="s">
        <v>777</v>
      </c>
      <c r="B17" s="578"/>
      <c r="C17" s="428"/>
      <c r="D17" s="416">
        <v>196676</v>
      </c>
      <c r="E17" s="417">
        <v>206454</v>
      </c>
      <c r="F17" s="417">
        <v>203406</v>
      </c>
      <c r="G17" s="418">
        <v>100</v>
      </c>
      <c r="H17" s="418">
        <v>100</v>
      </c>
      <c r="I17" s="418">
        <v>100</v>
      </c>
      <c r="J17" s="419">
        <v>5</v>
      </c>
      <c r="K17" s="419">
        <v>-1.5</v>
      </c>
    </row>
    <row r="18" spans="2:11" ht="12" customHeight="1">
      <c r="B18" s="412" t="s">
        <v>799</v>
      </c>
      <c r="C18" s="421"/>
      <c r="D18" s="422">
        <v>147643</v>
      </c>
      <c r="E18" s="423">
        <v>152030</v>
      </c>
      <c r="F18" s="423">
        <v>147695</v>
      </c>
      <c r="G18" s="424">
        <v>75.06914926071305</v>
      </c>
      <c r="H18" s="424">
        <v>73.63867980276478</v>
      </c>
      <c r="I18" s="424">
        <f aca="true" t="shared" si="0" ref="I18:I23">ROUND(F18/$F$17*100,1)</f>
        <v>72.6</v>
      </c>
      <c r="J18" s="425">
        <v>3</v>
      </c>
      <c r="K18" s="425">
        <v>-2.9</v>
      </c>
    </row>
    <row r="19" spans="2:11" ht="12" customHeight="1">
      <c r="B19" s="426" t="s">
        <v>758</v>
      </c>
      <c r="C19" s="421"/>
      <c r="D19" s="422">
        <v>27665</v>
      </c>
      <c r="E19" s="423">
        <v>22445</v>
      </c>
      <c r="F19" s="423">
        <v>20772</v>
      </c>
      <c r="G19" s="424">
        <v>14.066281600195246</v>
      </c>
      <c r="H19" s="424">
        <v>10.871671171302081</v>
      </c>
      <c r="I19" s="424">
        <f t="shared" si="0"/>
        <v>10.2</v>
      </c>
      <c r="J19" s="425">
        <v>-18.9</v>
      </c>
      <c r="K19" s="425">
        <v>-7.5</v>
      </c>
    </row>
    <row r="20" spans="2:11" ht="12" customHeight="1">
      <c r="B20" s="426" t="s">
        <v>759</v>
      </c>
      <c r="C20" s="421"/>
      <c r="D20" s="422">
        <v>119978</v>
      </c>
      <c r="E20" s="423">
        <v>129585</v>
      </c>
      <c r="F20" s="423">
        <v>126923</v>
      </c>
      <c r="G20" s="424">
        <v>61.0028676605178</v>
      </c>
      <c r="H20" s="424">
        <v>62.767008631462694</v>
      </c>
      <c r="I20" s="424">
        <f t="shared" si="0"/>
        <v>62.4</v>
      </c>
      <c r="J20" s="425">
        <v>8</v>
      </c>
      <c r="K20" s="425">
        <v>-2.1</v>
      </c>
    </row>
    <row r="21" spans="2:11" ht="12" customHeight="1">
      <c r="B21" s="412" t="s">
        <v>800</v>
      </c>
      <c r="C21" s="421"/>
      <c r="D21" s="422">
        <v>49033</v>
      </c>
      <c r="E21" s="423">
        <v>54424</v>
      </c>
      <c r="F21" s="423">
        <v>55711</v>
      </c>
      <c r="G21" s="424">
        <v>24.93085073928695</v>
      </c>
      <c r="H21" s="424">
        <v>26.361320197235223</v>
      </c>
      <c r="I21" s="424">
        <f t="shared" si="0"/>
        <v>27.4</v>
      </c>
      <c r="J21" s="425">
        <v>11</v>
      </c>
      <c r="K21" s="425">
        <v>2.4</v>
      </c>
    </row>
    <row r="22" spans="2:11" ht="12" customHeight="1">
      <c r="B22" s="426" t="s">
        <v>760</v>
      </c>
      <c r="C22" s="421"/>
      <c r="D22" s="422">
        <v>47048</v>
      </c>
      <c r="E22" s="423">
        <v>51729</v>
      </c>
      <c r="F22" s="423">
        <v>52652</v>
      </c>
      <c r="G22" s="424">
        <v>23.921576603144256</v>
      </c>
      <c r="H22" s="424">
        <v>25.0559446656398</v>
      </c>
      <c r="I22" s="424">
        <f t="shared" si="0"/>
        <v>25.9</v>
      </c>
      <c r="J22" s="425">
        <v>9.9</v>
      </c>
      <c r="K22" s="425">
        <v>1.8</v>
      </c>
    </row>
    <row r="23" spans="2:11" ht="12" customHeight="1">
      <c r="B23" s="426" t="s">
        <v>761</v>
      </c>
      <c r="C23" s="421"/>
      <c r="D23" s="422">
        <v>1985</v>
      </c>
      <c r="E23" s="423">
        <v>2695</v>
      </c>
      <c r="F23" s="423">
        <v>3059</v>
      </c>
      <c r="G23" s="424">
        <v>1.0092741361426916</v>
      </c>
      <c r="H23" s="424">
        <v>1.3053755315954159</v>
      </c>
      <c r="I23" s="424">
        <f t="shared" si="0"/>
        <v>1.5</v>
      </c>
      <c r="J23" s="425">
        <v>35.8</v>
      </c>
      <c r="K23" s="425">
        <v>13.5</v>
      </c>
    </row>
    <row r="24" spans="2:11" ht="5.25" customHeight="1">
      <c r="B24" s="62"/>
      <c r="C24" s="428"/>
      <c r="D24" s="429"/>
      <c r="E24" s="56"/>
      <c r="F24" s="56"/>
      <c r="G24" s="424"/>
      <c r="H24" s="424"/>
      <c r="I24" s="424"/>
      <c r="J24" s="425"/>
      <c r="K24" s="425"/>
    </row>
    <row r="25" spans="1:11" ht="12" customHeight="1">
      <c r="A25" s="580" t="s">
        <v>780</v>
      </c>
      <c r="B25" s="580"/>
      <c r="C25" s="428"/>
      <c r="D25" s="416">
        <v>27792</v>
      </c>
      <c r="E25" s="417">
        <v>26075</v>
      </c>
      <c r="F25" s="417">
        <v>22527</v>
      </c>
      <c r="G25" s="418">
        <v>100</v>
      </c>
      <c r="H25" s="418">
        <v>100</v>
      </c>
      <c r="I25" s="418">
        <v>100</v>
      </c>
      <c r="J25" s="419">
        <v>-6.2</v>
      </c>
      <c r="K25" s="419">
        <v>-13.6</v>
      </c>
    </row>
    <row r="26" spans="2:11" ht="12" customHeight="1">
      <c r="B26" s="412" t="s">
        <v>793</v>
      </c>
      <c r="C26" s="421"/>
      <c r="D26" s="422">
        <v>19681</v>
      </c>
      <c r="E26" s="423">
        <v>18334</v>
      </c>
      <c r="F26" s="423">
        <v>15791</v>
      </c>
      <c r="G26" s="424">
        <v>70.81534254461715</v>
      </c>
      <c r="H26" s="424">
        <v>70.31255992329818</v>
      </c>
      <c r="I26" s="424">
        <f>ROUND(F26/$F$25*100,1)</f>
        <v>70.1</v>
      </c>
      <c r="J26" s="425">
        <v>-6.8</v>
      </c>
      <c r="K26" s="425">
        <v>-13.9</v>
      </c>
    </row>
    <row r="27" spans="2:11" ht="12" customHeight="1">
      <c r="B27" s="412" t="s">
        <v>796</v>
      </c>
      <c r="C27" s="421"/>
      <c r="D27" s="422">
        <v>8111</v>
      </c>
      <c r="E27" s="423">
        <v>7741</v>
      </c>
      <c r="F27" s="423">
        <v>6736</v>
      </c>
      <c r="G27" s="424">
        <v>29.184657455382844</v>
      </c>
      <c r="H27" s="424">
        <v>29.687440076701822</v>
      </c>
      <c r="I27" s="424">
        <f>ROUND(F27/$F$25*100,1)</f>
        <v>29.9</v>
      </c>
      <c r="J27" s="425">
        <v>-4.6</v>
      </c>
      <c r="K27" s="425">
        <v>-13</v>
      </c>
    </row>
    <row r="28" spans="2:11" ht="12" customHeight="1">
      <c r="B28" s="426" t="s">
        <v>760</v>
      </c>
      <c r="C28" s="421"/>
      <c r="D28" s="422">
        <v>7607</v>
      </c>
      <c r="E28" s="423">
        <v>7026</v>
      </c>
      <c r="F28" s="423">
        <v>5986</v>
      </c>
      <c r="G28" s="424">
        <v>27.37118595279217</v>
      </c>
      <c r="H28" s="424">
        <v>26.94534995206136</v>
      </c>
      <c r="I28" s="424">
        <f>ROUND(F28/$F$25*100,1)</f>
        <v>26.6</v>
      </c>
      <c r="J28" s="425">
        <v>-7.6</v>
      </c>
      <c r="K28" s="425">
        <v>-14.8</v>
      </c>
    </row>
    <row r="29" spans="2:11" ht="12" customHeight="1">
      <c r="B29" s="426" t="s">
        <v>761</v>
      </c>
      <c r="C29" s="421"/>
      <c r="D29" s="422">
        <v>504</v>
      </c>
      <c r="E29" s="423">
        <v>715</v>
      </c>
      <c r="F29" s="423">
        <v>750</v>
      </c>
      <c r="G29" s="424">
        <v>1.8134715025906734</v>
      </c>
      <c r="H29" s="424">
        <v>2.7420901246404603</v>
      </c>
      <c r="I29" s="424">
        <f>ROUND(F29/$F$25*100,1)</f>
        <v>3.3</v>
      </c>
      <c r="J29" s="425">
        <v>41.9</v>
      </c>
      <c r="K29" s="425">
        <v>4.9</v>
      </c>
    </row>
    <row r="30" spans="1:11" ht="5.25" customHeight="1" thickBot="1">
      <c r="A30" s="168"/>
      <c r="B30" s="168"/>
      <c r="C30" s="430"/>
      <c r="D30" s="311"/>
      <c r="E30" s="166"/>
      <c r="F30" s="166"/>
      <c r="G30" s="166"/>
      <c r="H30" s="166"/>
      <c r="I30" s="166"/>
      <c r="J30" s="166"/>
      <c r="K30" s="166"/>
    </row>
    <row r="31" spans="1:3" ht="17.25" customHeight="1">
      <c r="A31" s="313" t="s">
        <v>658</v>
      </c>
      <c r="C31" s="313"/>
    </row>
    <row r="32" ht="13.5">
      <c r="A32" s="453"/>
    </row>
  </sheetData>
  <mergeCells count="17">
    <mergeCell ref="H7:H8"/>
    <mergeCell ref="I7:I8"/>
    <mergeCell ref="J7:J8"/>
    <mergeCell ref="K7:K8"/>
    <mergeCell ref="D7:D8"/>
    <mergeCell ref="E7:E8"/>
    <mergeCell ref="F7:F8"/>
    <mergeCell ref="G7:G8"/>
    <mergeCell ref="A7:B7"/>
    <mergeCell ref="A8:B8"/>
    <mergeCell ref="A17:B17"/>
    <mergeCell ref="A25:B25"/>
    <mergeCell ref="A1:K1"/>
    <mergeCell ref="J4:K4"/>
    <mergeCell ref="G4:I4"/>
    <mergeCell ref="B4:B5"/>
    <mergeCell ref="D4:F4"/>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7.xml><?xml version="1.0" encoding="utf-8"?>
<worksheet xmlns="http://schemas.openxmlformats.org/spreadsheetml/2006/main" xmlns:r="http://schemas.openxmlformats.org/officeDocument/2006/relationships">
  <sheetPr>
    <tabColor indexed="48"/>
  </sheetPr>
  <dimension ref="A1:L43"/>
  <sheetViews>
    <sheetView showGridLines="0" zoomScaleSheetLayoutView="75" workbookViewId="0" topLeftCell="A1">
      <selection activeCell="A43" sqref="A43:IV43"/>
    </sheetView>
  </sheetViews>
  <sheetFormatPr defaultColWidth="8.796875" defaultRowHeight="14.25"/>
  <cols>
    <col min="1" max="1" width="16.09765625" style="132" customWidth="1"/>
    <col min="2" max="2" width="8.5" style="132" customWidth="1"/>
    <col min="3" max="12" width="8" style="132" customWidth="1"/>
    <col min="13" max="13" width="11.3984375" style="132" customWidth="1"/>
    <col min="14" max="14" width="19.3984375" style="132" customWidth="1"/>
    <col min="15" max="18" width="21.3984375" style="132" customWidth="1"/>
    <col min="19" max="19" width="11.3984375" style="132" customWidth="1"/>
    <col min="20" max="24" width="21.3984375" style="132" customWidth="1"/>
    <col min="25" max="16384" width="11.3984375" style="132" customWidth="1"/>
  </cols>
  <sheetData>
    <row r="1" spans="1:12" ht="21">
      <c r="A1" s="589" t="s">
        <v>820</v>
      </c>
      <c r="B1" s="589"/>
      <c r="C1" s="589"/>
      <c r="D1" s="589"/>
      <c r="E1" s="589"/>
      <c r="F1" s="589"/>
      <c r="G1" s="589"/>
      <c r="H1" s="589"/>
      <c r="I1" s="589"/>
      <c r="J1" s="589"/>
      <c r="K1" s="589"/>
      <c r="L1" s="589"/>
    </row>
    <row r="2" ht="17.25" customHeight="1"/>
    <row r="3" spans="1:12" ht="16.5" customHeight="1">
      <c r="A3" s="325" t="s">
        <v>821</v>
      </c>
      <c r="B3" s="113"/>
      <c r="C3" s="113"/>
      <c r="D3" s="113"/>
      <c r="E3" s="113"/>
      <c r="F3" s="113"/>
      <c r="G3" s="113"/>
      <c r="H3" s="113"/>
      <c r="I3" s="113"/>
      <c r="J3" s="113"/>
      <c r="K3" s="113"/>
      <c r="L3" s="431" t="s">
        <v>598</v>
      </c>
    </row>
    <row r="4" spans="1:12" ht="17.25" customHeight="1">
      <c r="A4" s="432" t="s">
        <v>822</v>
      </c>
      <c r="B4" s="433" t="s">
        <v>823</v>
      </c>
      <c r="C4" s="434"/>
      <c r="D4" s="435"/>
      <c r="E4" s="435" t="s">
        <v>0</v>
      </c>
      <c r="F4" s="435"/>
      <c r="G4" s="436"/>
      <c r="H4" s="434"/>
      <c r="I4" s="435"/>
      <c r="J4" s="435" t="s">
        <v>1</v>
      </c>
      <c r="K4" s="435"/>
      <c r="L4" s="435"/>
    </row>
    <row r="5" spans="1:12" ht="17.25" customHeight="1">
      <c r="A5" s="437" t="s">
        <v>801</v>
      </c>
      <c r="B5" s="438" t="s">
        <v>802</v>
      </c>
      <c r="C5" s="439" t="s">
        <v>824</v>
      </c>
      <c r="D5" s="439" t="s">
        <v>825</v>
      </c>
      <c r="E5" s="439" t="s">
        <v>803</v>
      </c>
      <c r="F5" s="440" t="s">
        <v>826</v>
      </c>
      <c r="G5" s="441" t="s">
        <v>827</v>
      </c>
      <c r="H5" s="439" t="s">
        <v>824</v>
      </c>
      <c r="I5" s="439" t="s">
        <v>825</v>
      </c>
      <c r="J5" s="439" t="s">
        <v>803</v>
      </c>
      <c r="K5" s="439" t="s">
        <v>826</v>
      </c>
      <c r="L5" s="440" t="s">
        <v>827</v>
      </c>
    </row>
    <row r="6" spans="1:2" ht="21" customHeight="1">
      <c r="A6" s="331" t="s">
        <v>828</v>
      </c>
      <c r="B6" s="332"/>
    </row>
    <row r="7" spans="1:12" ht="21" customHeight="1">
      <c r="A7" s="108" t="s">
        <v>804</v>
      </c>
      <c r="B7" s="442">
        <v>282293</v>
      </c>
      <c r="C7" s="443">
        <v>135508</v>
      </c>
      <c r="D7" s="443">
        <v>38382</v>
      </c>
      <c r="E7" s="443">
        <v>88243</v>
      </c>
      <c r="F7" s="443">
        <v>3692</v>
      </c>
      <c r="G7" s="443">
        <v>4144</v>
      </c>
      <c r="H7" s="443">
        <v>146785</v>
      </c>
      <c r="I7" s="443">
        <v>32003</v>
      </c>
      <c r="J7" s="443">
        <v>86580</v>
      </c>
      <c r="K7" s="443">
        <v>19476</v>
      </c>
      <c r="L7" s="443">
        <v>8061</v>
      </c>
    </row>
    <row r="8" spans="1:12" ht="21" customHeight="1">
      <c r="A8" s="108" t="s">
        <v>805</v>
      </c>
      <c r="B8" s="442">
        <v>18724</v>
      </c>
      <c r="C8" s="443">
        <v>9683</v>
      </c>
      <c r="D8" s="443">
        <v>9632</v>
      </c>
      <c r="E8" s="443">
        <v>49</v>
      </c>
      <c r="F8" s="444">
        <v>1</v>
      </c>
      <c r="G8" s="445">
        <v>1</v>
      </c>
      <c r="H8" s="443">
        <v>9041</v>
      </c>
      <c r="I8" s="443">
        <v>8930</v>
      </c>
      <c r="J8" s="443">
        <v>103</v>
      </c>
      <c r="K8" s="444" t="s">
        <v>185</v>
      </c>
      <c r="L8" s="443">
        <v>8</v>
      </c>
    </row>
    <row r="9" spans="1:12" ht="21" customHeight="1">
      <c r="A9" s="108" t="s">
        <v>806</v>
      </c>
      <c r="B9" s="442">
        <v>19808</v>
      </c>
      <c r="C9" s="443">
        <v>9890</v>
      </c>
      <c r="D9" s="443">
        <v>8961</v>
      </c>
      <c r="E9" s="443">
        <v>887</v>
      </c>
      <c r="F9" s="443">
        <v>4</v>
      </c>
      <c r="G9" s="443">
        <v>37</v>
      </c>
      <c r="H9" s="443">
        <v>9918</v>
      </c>
      <c r="I9" s="443">
        <v>8420</v>
      </c>
      <c r="J9" s="443">
        <v>1386</v>
      </c>
      <c r="K9" s="443">
        <v>4</v>
      </c>
      <c r="L9" s="443">
        <v>108</v>
      </c>
    </row>
    <row r="10" spans="1:12" ht="21" customHeight="1">
      <c r="A10" s="108" t="s">
        <v>807</v>
      </c>
      <c r="B10" s="442">
        <v>26592</v>
      </c>
      <c r="C10" s="443">
        <v>13125</v>
      </c>
      <c r="D10" s="443">
        <v>8211</v>
      </c>
      <c r="E10" s="443">
        <v>4753</v>
      </c>
      <c r="F10" s="443">
        <v>3</v>
      </c>
      <c r="G10" s="443">
        <v>153</v>
      </c>
      <c r="H10" s="443">
        <v>13467</v>
      </c>
      <c r="I10" s="443">
        <v>6402</v>
      </c>
      <c r="J10" s="443">
        <v>6663</v>
      </c>
      <c r="K10" s="443">
        <v>14</v>
      </c>
      <c r="L10" s="443">
        <v>386</v>
      </c>
    </row>
    <row r="11" spans="1:12" ht="21" customHeight="1">
      <c r="A11" s="108" t="s">
        <v>808</v>
      </c>
      <c r="B11" s="442">
        <v>23298</v>
      </c>
      <c r="C11" s="443">
        <v>11493</v>
      </c>
      <c r="D11" s="443">
        <v>4165</v>
      </c>
      <c r="E11" s="443">
        <v>7052</v>
      </c>
      <c r="F11" s="443">
        <v>6</v>
      </c>
      <c r="G11" s="443">
        <v>266</v>
      </c>
      <c r="H11" s="443">
        <v>11805</v>
      </c>
      <c r="I11" s="443">
        <v>2744</v>
      </c>
      <c r="J11" s="443">
        <v>8455</v>
      </c>
      <c r="K11" s="443">
        <v>26</v>
      </c>
      <c r="L11" s="443">
        <v>569</v>
      </c>
    </row>
    <row r="12" spans="1:12" ht="21" customHeight="1">
      <c r="A12" s="108" t="s">
        <v>809</v>
      </c>
      <c r="B12" s="442">
        <v>21366</v>
      </c>
      <c r="C12" s="443">
        <v>10623</v>
      </c>
      <c r="D12" s="443">
        <v>2203</v>
      </c>
      <c r="E12" s="443">
        <v>7941</v>
      </c>
      <c r="F12" s="443">
        <v>13</v>
      </c>
      <c r="G12" s="443">
        <v>359</v>
      </c>
      <c r="H12" s="443">
        <v>10743</v>
      </c>
      <c r="I12" s="443">
        <v>1349</v>
      </c>
      <c r="J12" s="443">
        <v>8609</v>
      </c>
      <c r="K12" s="443">
        <v>54</v>
      </c>
      <c r="L12" s="443">
        <v>700</v>
      </c>
    </row>
    <row r="13" spans="1:12" ht="21" customHeight="1">
      <c r="A13" s="108" t="s">
        <v>810</v>
      </c>
      <c r="B13" s="442">
        <v>21286</v>
      </c>
      <c r="C13" s="443">
        <v>10686</v>
      </c>
      <c r="D13" s="443">
        <v>1600</v>
      </c>
      <c r="E13" s="443">
        <v>8534</v>
      </c>
      <c r="F13" s="443">
        <v>30</v>
      </c>
      <c r="G13" s="443">
        <v>428</v>
      </c>
      <c r="H13" s="443">
        <v>10600</v>
      </c>
      <c r="I13" s="443">
        <v>805</v>
      </c>
      <c r="J13" s="443">
        <v>8862</v>
      </c>
      <c r="K13" s="443">
        <v>121</v>
      </c>
      <c r="L13" s="443">
        <v>765</v>
      </c>
    </row>
    <row r="14" spans="1:12" ht="21" customHeight="1">
      <c r="A14" s="108" t="s">
        <v>811</v>
      </c>
      <c r="B14" s="442">
        <v>23473</v>
      </c>
      <c r="C14" s="443">
        <v>11826</v>
      </c>
      <c r="D14" s="443">
        <v>1375</v>
      </c>
      <c r="E14" s="443">
        <v>9711</v>
      </c>
      <c r="F14" s="443">
        <v>68</v>
      </c>
      <c r="G14" s="443">
        <v>535</v>
      </c>
      <c r="H14" s="443">
        <v>11647</v>
      </c>
      <c r="I14" s="443">
        <v>683</v>
      </c>
      <c r="J14" s="443">
        <v>9646</v>
      </c>
      <c r="K14" s="443">
        <v>271</v>
      </c>
      <c r="L14" s="443">
        <v>993</v>
      </c>
    </row>
    <row r="15" spans="1:12" ht="21" customHeight="1">
      <c r="A15" s="108" t="s">
        <v>812</v>
      </c>
      <c r="B15" s="442">
        <v>28788</v>
      </c>
      <c r="C15" s="443">
        <v>14675</v>
      </c>
      <c r="D15" s="443">
        <v>1190</v>
      </c>
      <c r="E15" s="443">
        <v>12334</v>
      </c>
      <c r="F15" s="443">
        <v>178</v>
      </c>
      <c r="G15" s="443">
        <v>805</v>
      </c>
      <c r="H15" s="443">
        <v>14113</v>
      </c>
      <c r="I15" s="443">
        <v>774</v>
      </c>
      <c r="J15" s="443">
        <v>11319</v>
      </c>
      <c r="K15" s="443">
        <v>601</v>
      </c>
      <c r="L15" s="443">
        <v>1343</v>
      </c>
    </row>
    <row r="16" spans="1:12" ht="21" customHeight="1">
      <c r="A16" s="108" t="s">
        <v>813</v>
      </c>
      <c r="B16" s="442">
        <v>21491</v>
      </c>
      <c r="C16" s="443">
        <v>10594</v>
      </c>
      <c r="D16" s="443">
        <v>465</v>
      </c>
      <c r="E16" s="443">
        <v>9157</v>
      </c>
      <c r="F16" s="443">
        <v>257</v>
      </c>
      <c r="G16" s="443">
        <v>578</v>
      </c>
      <c r="H16" s="443">
        <v>10897</v>
      </c>
      <c r="I16" s="443">
        <v>491</v>
      </c>
      <c r="J16" s="443">
        <v>8489</v>
      </c>
      <c r="K16" s="443">
        <v>922</v>
      </c>
      <c r="L16" s="443">
        <v>941</v>
      </c>
    </row>
    <row r="17" spans="1:12" ht="21" customHeight="1">
      <c r="A17" s="108" t="s">
        <v>814</v>
      </c>
      <c r="B17" s="442">
        <v>18858</v>
      </c>
      <c r="C17" s="443">
        <v>8900</v>
      </c>
      <c r="D17" s="443">
        <v>254</v>
      </c>
      <c r="E17" s="443">
        <v>7814</v>
      </c>
      <c r="F17" s="443">
        <v>319</v>
      </c>
      <c r="G17" s="443">
        <v>415</v>
      </c>
      <c r="H17" s="443">
        <v>9958</v>
      </c>
      <c r="I17" s="443">
        <v>406</v>
      </c>
      <c r="J17" s="443">
        <v>7336</v>
      </c>
      <c r="K17" s="443">
        <v>1477</v>
      </c>
      <c r="L17" s="443">
        <v>676</v>
      </c>
    </row>
    <row r="18" spans="1:12" ht="21" customHeight="1">
      <c r="A18" s="108" t="s">
        <v>815</v>
      </c>
      <c r="B18" s="442">
        <v>18408</v>
      </c>
      <c r="C18" s="443">
        <v>8363</v>
      </c>
      <c r="D18" s="443">
        <v>191</v>
      </c>
      <c r="E18" s="443">
        <v>7339</v>
      </c>
      <c r="F18" s="443">
        <v>480</v>
      </c>
      <c r="G18" s="443">
        <v>274</v>
      </c>
      <c r="H18" s="443">
        <v>10045</v>
      </c>
      <c r="I18" s="443">
        <v>394</v>
      </c>
      <c r="J18" s="443">
        <v>6672</v>
      </c>
      <c r="K18" s="443">
        <v>2308</v>
      </c>
      <c r="L18" s="443">
        <v>590</v>
      </c>
    </row>
    <row r="19" spans="1:12" ht="21" customHeight="1">
      <c r="A19" s="108" t="s">
        <v>816</v>
      </c>
      <c r="B19" s="442">
        <v>15965</v>
      </c>
      <c r="C19" s="443">
        <v>7033</v>
      </c>
      <c r="D19" s="443">
        <v>80</v>
      </c>
      <c r="E19" s="443">
        <v>6049</v>
      </c>
      <c r="F19" s="443">
        <v>633</v>
      </c>
      <c r="G19" s="443">
        <v>196</v>
      </c>
      <c r="H19" s="443">
        <v>8932</v>
      </c>
      <c r="I19" s="443">
        <v>279</v>
      </c>
      <c r="J19" s="443">
        <v>5059</v>
      </c>
      <c r="K19" s="443">
        <v>3042</v>
      </c>
      <c r="L19" s="443">
        <v>487</v>
      </c>
    </row>
    <row r="20" spans="1:12" ht="21" customHeight="1">
      <c r="A20" s="108" t="s">
        <v>817</v>
      </c>
      <c r="B20" s="442">
        <v>11164</v>
      </c>
      <c r="C20" s="443">
        <v>4432</v>
      </c>
      <c r="D20" s="443">
        <v>33</v>
      </c>
      <c r="E20" s="443">
        <v>3673</v>
      </c>
      <c r="F20" s="443">
        <v>597</v>
      </c>
      <c r="G20" s="443">
        <v>62</v>
      </c>
      <c r="H20" s="443">
        <v>6732</v>
      </c>
      <c r="I20" s="443">
        <v>175</v>
      </c>
      <c r="J20" s="443">
        <v>2623</v>
      </c>
      <c r="K20" s="443">
        <v>3581</v>
      </c>
      <c r="L20" s="443">
        <v>293</v>
      </c>
    </row>
    <row r="21" spans="1:12" ht="21" customHeight="1">
      <c r="A21" s="108" t="s">
        <v>818</v>
      </c>
      <c r="B21" s="442">
        <v>6903</v>
      </c>
      <c r="C21" s="443">
        <v>2393</v>
      </c>
      <c r="D21" s="443">
        <v>14</v>
      </c>
      <c r="E21" s="443">
        <v>1853</v>
      </c>
      <c r="F21" s="443">
        <v>473</v>
      </c>
      <c r="G21" s="443">
        <v>27</v>
      </c>
      <c r="H21" s="443">
        <v>4510</v>
      </c>
      <c r="I21" s="443">
        <v>95</v>
      </c>
      <c r="J21" s="443">
        <v>968</v>
      </c>
      <c r="K21" s="443">
        <v>3284</v>
      </c>
      <c r="L21" s="443">
        <v>113</v>
      </c>
    </row>
    <row r="22" spans="1:12" ht="21" customHeight="1">
      <c r="A22" s="108" t="s">
        <v>819</v>
      </c>
      <c r="B22" s="442">
        <v>6169</v>
      </c>
      <c r="C22" s="443">
        <v>1792</v>
      </c>
      <c r="D22" s="443">
        <v>8</v>
      </c>
      <c r="E22" s="443">
        <v>1097</v>
      </c>
      <c r="F22" s="443">
        <v>630</v>
      </c>
      <c r="G22" s="443">
        <v>8</v>
      </c>
      <c r="H22" s="443">
        <v>4377</v>
      </c>
      <c r="I22" s="443">
        <v>56</v>
      </c>
      <c r="J22" s="443">
        <v>390</v>
      </c>
      <c r="K22" s="443">
        <v>3771</v>
      </c>
      <c r="L22" s="443">
        <v>89</v>
      </c>
    </row>
    <row r="23" spans="1:12" ht="7.5" customHeight="1">
      <c r="A23" s="446"/>
      <c r="B23" s="442"/>
      <c r="C23" s="447"/>
      <c r="D23" s="447"/>
      <c r="E23" s="447"/>
      <c r="F23" s="447"/>
      <c r="G23" s="447"/>
      <c r="H23" s="447"/>
      <c r="I23" s="447"/>
      <c r="J23" s="447"/>
      <c r="K23" s="447"/>
      <c r="L23" s="447"/>
    </row>
    <row r="24" spans="1:12" ht="21" customHeight="1">
      <c r="A24" s="446" t="s">
        <v>829</v>
      </c>
      <c r="B24" s="442"/>
      <c r="C24" s="447"/>
      <c r="D24" s="447"/>
      <c r="E24" s="447"/>
      <c r="F24" s="447"/>
      <c r="G24" s="447"/>
      <c r="H24" s="447"/>
      <c r="I24" s="447"/>
      <c r="J24" s="447"/>
      <c r="K24" s="447"/>
      <c r="L24" s="447"/>
    </row>
    <row r="25" spans="1:12" ht="21" customHeight="1">
      <c r="A25" s="108" t="s">
        <v>804</v>
      </c>
      <c r="B25" s="442">
        <v>277083</v>
      </c>
      <c r="C25" s="443">
        <v>132845</v>
      </c>
      <c r="D25" s="443">
        <v>38033</v>
      </c>
      <c r="E25" s="443">
        <v>87552</v>
      </c>
      <c r="F25" s="443">
        <v>3487</v>
      </c>
      <c r="G25" s="443">
        <v>3367</v>
      </c>
      <c r="H25" s="443">
        <v>144238</v>
      </c>
      <c r="I25" s="443">
        <v>31879</v>
      </c>
      <c r="J25" s="443">
        <v>86171</v>
      </c>
      <c r="K25" s="443">
        <v>18894</v>
      </c>
      <c r="L25" s="443">
        <v>7021</v>
      </c>
    </row>
    <row r="26" spans="1:12" ht="21" customHeight="1">
      <c r="A26" s="108" t="s">
        <v>805</v>
      </c>
      <c r="B26" s="442">
        <v>21817</v>
      </c>
      <c r="C26" s="443">
        <v>11252</v>
      </c>
      <c r="D26" s="443">
        <v>11203</v>
      </c>
      <c r="E26" s="443">
        <v>23</v>
      </c>
      <c r="F26" s="444" t="s">
        <v>185</v>
      </c>
      <c r="G26" s="444">
        <v>1</v>
      </c>
      <c r="H26" s="443">
        <v>10565</v>
      </c>
      <c r="I26" s="443">
        <v>10477</v>
      </c>
      <c r="J26" s="443">
        <v>73</v>
      </c>
      <c r="K26" s="444" t="s">
        <v>185</v>
      </c>
      <c r="L26" s="443">
        <v>2</v>
      </c>
    </row>
    <row r="27" spans="1:12" ht="21" customHeight="1">
      <c r="A27" s="108" t="s">
        <v>806</v>
      </c>
      <c r="B27" s="442">
        <v>23794</v>
      </c>
      <c r="C27" s="443">
        <v>11695</v>
      </c>
      <c r="D27" s="443">
        <v>10649</v>
      </c>
      <c r="E27" s="443">
        <v>1005</v>
      </c>
      <c r="F27" s="443">
        <v>2</v>
      </c>
      <c r="G27" s="443">
        <v>23</v>
      </c>
      <c r="H27" s="443">
        <v>12099</v>
      </c>
      <c r="I27" s="443">
        <v>10189</v>
      </c>
      <c r="J27" s="443">
        <v>1807</v>
      </c>
      <c r="K27" s="443">
        <v>1</v>
      </c>
      <c r="L27" s="443">
        <v>83</v>
      </c>
    </row>
    <row r="28" spans="1:12" ht="21" customHeight="1">
      <c r="A28" s="108" t="s">
        <v>807</v>
      </c>
      <c r="B28" s="442">
        <v>22612</v>
      </c>
      <c r="C28" s="443">
        <v>11048</v>
      </c>
      <c r="D28" s="443">
        <v>6880</v>
      </c>
      <c r="E28" s="443">
        <v>4049</v>
      </c>
      <c r="F28" s="443">
        <v>4</v>
      </c>
      <c r="G28" s="443">
        <v>95</v>
      </c>
      <c r="H28" s="443">
        <v>11564</v>
      </c>
      <c r="I28" s="443">
        <v>4900</v>
      </c>
      <c r="J28" s="443">
        <v>6344</v>
      </c>
      <c r="K28" s="443">
        <v>15</v>
      </c>
      <c r="L28" s="443">
        <v>291</v>
      </c>
    </row>
    <row r="29" spans="1:12" ht="21" customHeight="1">
      <c r="A29" s="108" t="s">
        <v>808</v>
      </c>
      <c r="B29" s="442">
        <v>21439</v>
      </c>
      <c r="C29" s="443">
        <v>10644</v>
      </c>
      <c r="D29" s="443">
        <v>3274</v>
      </c>
      <c r="E29" s="443">
        <v>7129</v>
      </c>
      <c r="F29" s="443">
        <v>9</v>
      </c>
      <c r="G29" s="443">
        <v>200</v>
      </c>
      <c r="H29" s="443">
        <v>10795</v>
      </c>
      <c r="I29" s="443">
        <v>1779</v>
      </c>
      <c r="J29" s="443">
        <v>8538</v>
      </c>
      <c r="K29" s="443">
        <v>19</v>
      </c>
      <c r="L29" s="443">
        <v>450</v>
      </c>
    </row>
    <row r="30" spans="1:12" ht="21" customHeight="1">
      <c r="A30" s="108" t="s">
        <v>809</v>
      </c>
      <c r="B30" s="442">
        <v>21562</v>
      </c>
      <c r="C30" s="443">
        <v>10666</v>
      </c>
      <c r="D30" s="443">
        <v>1910</v>
      </c>
      <c r="E30" s="443">
        <v>8412</v>
      </c>
      <c r="F30" s="443">
        <v>20</v>
      </c>
      <c r="G30" s="443">
        <v>311</v>
      </c>
      <c r="H30" s="443">
        <v>10896</v>
      </c>
      <c r="I30" s="443">
        <v>913</v>
      </c>
      <c r="J30" s="443">
        <v>9300</v>
      </c>
      <c r="K30" s="443">
        <v>70</v>
      </c>
      <c r="L30" s="443">
        <v>594</v>
      </c>
    </row>
    <row r="31" spans="1:12" ht="21" customHeight="1">
      <c r="A31" s="108" t="s">
        <v>810</v>
      </c>
      <c r="B31" s="442">
        <v>24142</v>
      </c>
      <c r="C31" s="443">
        <v>12003</v>
      </c>
      <c r="D31" s="443">
        <v>1529</v>
      </c>
      <c r="E31" s="443">
        <v>9968</v>
      </c>
      <c r="F31" s="443">
        <v>42</v>
      </c>
      <c r="G31" s="443">
        <v>409</v>
      </c>
      <c r="H31" s="443">
        <v>12139</v>
      </c>
      <c r="I31" s="443">
        <v>737</v>
      </c>
      <c r="J31" s="443">
        <v>10366</v>
      </c>
      <c r="K31" s="443">
        <v>166</v>
      </c>
      <c r="L31" s="443">
        <v>852</v>
      </c>
    </row>
    <row r="32" spans="1:12" ht="21" customHeight="1">
      <c r="A32" s="108" t="s">
        <v>811</v>
      </c>
      <c r="B32" s="442">
        <v>30062</v>
      </c>
      <c r="C32" s="443">
        <v>15376</v>
      </c>
      <c r="D32" s="443">
        <v>1317</v>
      </c>
      <c r="E32" s="443">
        <v>13205</v>
      </c>
      <c r="F32" s="443">
        <v>110</v>
      </c>
      <c r="G32" s="443">
        <v>678</v>
      </c>
      <c r="H32" s="443">
        <v>14686</v>
      </c>
      <c r="I32" s="443">
        <v>813</v>
      </c>
      <c r="J32" s="443">
        <v>12192</v>
      </c>
      <c r="K32" s="443">
        <v>411</v>
      </c>
      <c r="L32" s="443">
        <v>1243</v>
      </c>
    </row>
    <row r="33" spans="1:12" ht="21" customHeight="1">
      <c r="A33" s="108" t="s">
        <v>812</v>
      </c>
      <c r="B33" s="442">
        <v>22625</v>
      </c>
      <c r="C33" s="443">
        <v>11332</v>
      </c>
      <c r="D33" s="443">
        <v>551</v>
      </c>
      <c r="E33" s="443">
        <v>10044</v>
      </c>
      <c r="F33" s="443">
        <v>163</v>
      </c>
      <c r="G33" s="443">
        <v>529</v>
      </c>
      <c r="H33" s="443">
        <v>11293</v>
      </c>
      <c r="I33" s="443">
        <v>531</v>
      </c>
      <c r="J33" s="443">
        <v>9219</v>
      </c>
      <c r="K33" s="443">
        <v>626</v>
      </c>
      <c r="L33" s="443">
        <v>895</v>
      </c>
    </row>
    <row r="34" spans="1:12" ht="21" customHeight="1">
      <c r="A34" s="108" t="s">
        <v>813</v>
      </c>
      <c r="B34" s="442">
        <v>19655</v>
      </c>
      <c r="C34" s="443">
        <v>9518</v>
      </c>
      <c r="D34" s="443">
        <v>301</v>
      </c>
      <c r="E34" s="443">
        <v>8562</v>
      </c>
      <c r="F34" s="443">
        <v>226</v>
      </c>
      <c r="G34" s="443">
        <v>393</v>
      </c>
      <c r="H34" s="443">
        <v>10137</v>
      </c>
      <c r="I34" s="443">
        <v>426</v>
      </c>
      <c r="J34" s="443">
        <v>7963</v>
      </c>
      <c r="K34" s="443">
        <v>1007</v>
      </c>
      <c r="L34" s="443">
        <v>722</v>
      </c>
    </row>
    <row r="35" spans="1:12" ht="21" customHeight="1">
      <c r="A35" s="108" t="s">
        <v>814</v>
      </c>
      <c r="B35" s="442">
        <v>19595</v>
      </c>
      <c r="C35" s="443">
        <v>9148</v>
      </c>
      <c r="D35" s="443">
        <v>222</v>
      </c>
      <c r="E35" s="443">
        <v>8236</v>
      </c>
      <c r="F35" s="443">
        <v>338</v>
      </c>
      <c r="G35" s="443">
        <v>313</v>
      </c>
      <c r="H35" s="443">
        <v>10447</v>
      </c>
      <c r="I35" s="443">
        <v>399</v>
      </c>
      <c r="J35" s="443">
        <v>7630</v>
      </c>
      <c r="K35" s="443">
        <v>1771</v>
      </c>
      <c r="L35" s="443">
        <v>625</v>
      </c>
    </row>
    <row r="36" spans="1:12" ht="21" customHeight="1">
      <c r="A36" s="108" t="s">
        <v>815</v>
      </c>
      <c r="B36" s="442">
        <v>17420</v>
      </c>
      <c r="C36" s="443">
        <v>7930</v>
      </c>
      <c r="D36" s="443">
        <v>104</v>
      </c>
      <c r="E36" s="443">
        <v>7054</v>
      </c>
      <c r="F36" s="443">
        <v>519</v>
      </c>
      <c r="G36" s="443">
        <v>211</v>
      </c>
      <c r="H36" s="443">
        <v>9490</v>
      </c>
      <c r="I36" s="443">
        <v>310</v>
      </c>
      <c r="J36" s="443">
        <v>6191</v>
      </c>
      <c r="K36" s="443">
        <v>2405</v>
      </c>
      <c r="L36" s="443">
        <v>558</v>
      </c>
    </row>
    <row r="37" spans="1:12" ht="21" customHeight="1">
      <c r="A37" s="108" t="s">
        <v>816</v>
      </c>
      <c r="B37" s="442">
        <v>12733</v>
      </c>
      <c r="C37" s="443">
        <v>5280</v>
      </c>
      <c r="D37" s="443">
        <v>51</v>
      </c>
      <c r="E37" s="443">
        <v>4600</v>
      </c>
      <c r="F37" s="443">
        <v>517</v>
      </c>
      <c r="G37" s="443">
        <v>108</v>
      </c>
      <c r="H37" s="443">
        <v>7453</v>
      </c>
      <c r="I37" s="443">
        <v>199</v>
      </c>
      <c r="J37" s="443">
        <v>3744</v>
      </c>
      <c r="K37" s="443">
        <v>3135</v>
      </c>
      <c r="L37" s="443">
        <v>362</v>
      </c>
    </row>
    <row r="38" spans="1:12" ht="21" customHeight="1">
      <c r="A38" s="108" t="s">
        <v>817</v>
      </c>
      <c r="B38" s="442">
        <v>8755</v>
      </c>
      <c r="C38" s="443">
        <v>3330</v>
      </c>
      <c r="D38" s="443">
        <v>24</v>
      </c>
      <c r="E38" s="443">
        <v>2787</v>
      </c>
      <c r="F38" s="443">
        <v>465</v>
      </c>
      <c r="G38" s="443">
        <v>51</v>
      </c>
      <c r="H38" s="443">
        <v>5425</v>
      </c>
      <c r="I38" s="443">
        <v>122</v>
      </c>
      <c r="J38" s="443">
        <v>1787</v>
      </c>
      <c r="K38" s="443">
        <v>3326</v>
      </c>
      <c r="L38" s="443">
        <v>181</v>
      </c>
    </row>
    <row r="39" spans="1:12" ht="21" customHeight="1">
      <c r="A39" s="108" t="s">
        <v>818</v>
      </c>
      <c r="B39" s="442">
        <v>6369</v>
      </c>
      <c r="C39" s="443">
        <v>2233</v>
      </c>
      <c r="D39" s="443">
        <v>11</v>
      </c>
      <c r="E39" s="443">
        <v>1676</v>
      </c>
      <c r="F39" s="443">
        <v>511</v>
      </c>
      <c r="G39" s="443">
        <v>33</v>
      </c>
      <c r="H39" s="443">
        <v>4136</v>
      </c>
      <c r="I39" s="443">
        <v>51</v>
      </c>
      <c r="J39" s="443">
        <v>803</v>
      </c>
      <c r="K39" s="443">
        <v>3167</v>
      </c>
      <c r="L39" s="443">
        <v>103</v>
      </c>
    </row>
    <row r="40" spans="1:12" ht="21" customHeight="1">
      <c r="A40" s="111" t="s">
        <v>819</v>
      </c>
      <c r="B40" s="448">
        <v>4503</v>
      </c>
      <c r="C40" s="449">
        <v>1390</v>
      </c>
      <c r="D40" s="449">
        <v>7</v>
      </c>
      <c r="E40" s="449">
        <v>802</v>
      </c>
      <c r="F40" s="449">
        <v>561</v>
      </c>
      <c r="G40" s="450">
        <v>12</v>
      </c>
      <c r="H40" s="450">
        <v>3113</v>
      </c>
      <c r="I40" s="450">
        <v>33</v>
      </c>
      <c r="J40" s="450">
        <v>214</v>
      </c>
      <c r="K40" s="450">
        <v>2775</v>
      </c>
      <c r="L40" s="450">
        <v>60</v>
      </c>
    </row>
    <row r="41" ht="21" customHeight="1">
      <c r="A41" s="451" t="s">
        <v>658</v>
      </c>
    </row>
    <row r="42" ht="14.25">
      <c r="A42" s="164" t="s">
        <v>830</v>
      </c>
    </row>
    <row r="43" ht="14.25">
      <c r="A43" s="496"/>
    </row>
  </sheetData>
  <mergeCells count="1">
    <mergeCell ref="A1:L1"/>
  </mergeCells>
  <printOptions/>
  <pageMargins left="0.5118110236220472" right="0.5118110236220472" top="0.7086614173228347" bottom="0.1968503937007874" header="0.5118110236220472" footer="0.5118110236220472"/>
  <pageSetup horizontalDpi="400" verticalDpi="400" orientation="portrait" paperSize="9" scale="85" r:id="rId1"/>
</worksheet>
</file>

<file path=xl/worksheets/sheet18.xml><?xml version="1.0" encoding="utf-8"?>
<worksheet xmlns="http://schemas.openxmlformats.org/spreadsheetml/2006/main" xmlns:r="http://schemas.openxmlformats.org/officeDocument/2006/relationships">
  <sheetPr>
    <tabColor indexed="48"/>
  </sheetPr>
  <dimension ref="A1:J35"/>
  <sheetViews>
    <sheetView showGridLines="0" zoomScale="75" zoomScaleNormal="75" zoomScaleSheetLayoutView="100" workbookViewId="0" topLeftCell="A1">
      <selection activeCell="A35" sqref="A35:IV35"/>
    </sheetView>
  </sheetViews>
  <sheetFormatPr defaultColWidth="8.796875" defaultRowHeight="14.25"/>
  <cols>
    <col min="1" max="1" width="19.3984375" style="132" customWidth="1"/>
    <col min="2" max="7" width="9.19921875" style="132" customWidth="1"/>
    <col min="8" max="8" width="9.69921875" style="132" customWidth="1"/>
    <col min="9" max="10" width="9.59765625" style="132" customWidth="1"/>
    <col min="11" max="16384" width="11.3984375" style="132" customWidth="1"/>
  </cols>
  <sheetData>
    <row r="1" spans="1:10" ht="21">
      <c r="A1" s="589" t="s">
        <v>854</v>
      </c>
      <c r="B1" s="589"/>
      <c r="C1" s="589"/>
      <c r="D1" s="589"/>
      <c r="E1" s="589"/>
      <c r="F1" s="589"/>
      <c r="G1" s="589"/>
      <c r="H1" s="589"/>
      <c r="I1" s="589"/>
      <c r="J1" s="589"/>
    </row>
    <row r="2" spans="1:5" ht="17.25" customHeight="1">
      <c r="A2" s="452"/>
      <c r="E2" s="453"/>
    </row>
    <row r="3" spans="1:10" ht="16.5" customHeight="1" thickBot="1">
      <c r="A3" s="325" t="s">
        <v>855</v>
      </c>
      <c r="B3" s="113"/>
      <c r="C3" s="113"/>
      <c r="D3" s="113"/>
      <c r="E3" s="113"/>
      <c r="F3" s="113"/>
      <c r="G3" s="113"/>
      <c r="H3" s="113"/>
      <c r="I3" s="113"/>
      <c r="J3" s="431" t="s">
        <v>598</v>
      </c>
    </row>
    <row r="4" spans="1:10" ht="17.25" customHeight="1">
      <c r="A4" s="590" t="s">
        <v>831</v>
      </c>
      <c r="B4" s="591" t="s">
        <v>856</v>
      </c>
      <c r="C4" s="592"/>
      <c r="D4" s="593"/>
      <c r="E4" s="454"/>
      <c r="F4" s="144" t="s">
        <v>857</v>
      </c>
      <c r="G4" s="144"/>
      <c r="H4" s="277"/>
      <c r="I4" s="435" t="s">
        <v>858</v>
      </c>
      <c r="J4" s="435"/>
    </row>
    <row r="5" spans="1:10" ht="17.25" customHeight="1">
      <c r="A5" s="570"/>
      <c r="B5" s="439" t="s">
        <v>859</v>
      </c>
      <c r="C5" s="439" t="s">
        <v>860</v>
      </c>
      <c r="D5" s="439" t="s">
        <v>861</v>
      </c>
      <c r="E5" s="440" t="s">
        <v>832</v>
      </c>
      <c r="F5" s="441" t="s">
        <v>833</v>
      </c>
      <c r="G5" s="439" t="s">
        <v>834</v>
      </c>
      <c r="H5" s="439" t="s">
        <v>832</v>
      </c>
      <c r="I5" s="439" t="s">
        <v>833</v>
      </c>
      <c r="J5" s="440" t="s">
        <v>834</v>
      </c>
    </row>
    <row r="6" spans="1:10" s="458" customFormat="1" ht="24" customHeight="1">
      <c r="A6" s="455" t="s">
        <v>862</v>
      </c>
      <c r="B6" s="456">
        <v>16754</v>
      </c>
      <c r="C6" s="457">
        <v>19180</v>
      </c>
      <c r="D6" s="457">
        <v>19906</v>
      </c>
      <c r="E6" s="457">
        <v>57144</v>
      </c>
      <c r="F6" s="457">
        <v>62165</v>
      </c>
      <c r="G6" s="457">
        <v>62447</v>
      </c>
      <c r="H6" s="457">
        <v>40390</v>
      </c>
      <c r="I6" s="457">
        <v>42985</v>
      </c>
      <c r="J6" s="457">
        <v>42541</v>
      </c>
    </row>
    <row r="7" spans="1:10" ht="24" customHeight="1">
      <c r="A7" s="459" t="s">
        <v>835</v>
      </c>
      <c r="B7" s="442">
        <v>907</v>
      </c>
      <c r="C7" s="443">
        <v>991</v>
      </c>
      <c r="D7" s="443">
        <v>1086</v>
      </c>
      <c r="E7" s="443">
        <v>2817</v>
      </c>
      <c r="F7" s="443">
        <v>3157</v>
      </c>
      <c r="G7" s="443">
        <v>3444</v>
      </c>
      <c r="H7" s="443">
        <v>1910</v>
      </c>
      <c r="I7" s="443">
        <v>2166</v>
      </c>
      <c r="J7" s="443">
        <v>2358</v>
      </c>
    </row>
    <row r="8" spans="1:10" ht="24" customHeight="1">
      <c r="A8" s="459" t="s">
        <v>836</v>
      </c>
      <c r="B8" s="442">
        <v>1803</v>
      </c>
      <c r="C8" s="443">
        <v>2013</v>
      </c>
      <c r="D8" s="443">
        <v>2009</v>
      </c>
      <c r="E8" s="443">
        <v>4162</v>
      </c>
      <c r="F8" s="443">
        <v>4435</v>
      </c>
      <c r="G8" s="443">
        <v>4303</v>
      </c>
      <c r="H8" s="443">
        <v>2359</v>
      </c>
      <c r="I8" s="443">
        <v>2422</v>
      </c>
      <c r="J8" s="443">
        <v>2294</v>
      </c>
    </row>
    <row r="9" spans="1:10" ht="24" customHeight="1">
      <c r="A9" s="459" t="s">
        <v>837</v>
      </c>
      <c r="B9" s="442">
        <v>581</v>
      </c>
      <c r="C9" s="443">
        <v>523</v>
      </c>
      <c r="D9" s="443">
        <v>523</v>
      </c>
      <c r="E9" s="443">
        <v>1121</v>
      </c>
      <c r="F9" s="443">
        <v>1166</v>
      </c>
      <c r="G9" s="443">
        <v>1129</v>
      </c>
      <c r="H9" s="443">
        <v>540</v>
      </c>
      <c r="I9" s="443">
        <v>643</v>
      </c>
      <c r="J9" s="443">
        <v>606</v>
      </c>
    </row>
    <row r="10" spans="1:10" ht="24" customHeight="1">
      <c r="A10" s="459" t="s">
        <v>838</v>
      </c>
      <c r="B10" s="442">
        <v>81</v>
      </c>
      <c r="C10" s="443">
        <v>93</v>
      </c>
      <c r="D10" s="443">
        <v>129</v>
      </c>
      <c r="E10" s="443">
        <v>401</v>
      </c>
      <c r="F10" s="443">
        <v>509</v>
      </c>
      <c r="G10" s="443">
        <v>526</v>
      </c>
      <c r="H10" s="443">
        <v>320</v>
      </c>
      <c r="I10" s="443">
        <v>416</v>
      </c>
      <c r="J10" s="443">
        <v>397</v>
      </c>
    </row>
    <row r="11" spans="1:10" ht="24" customHeight="1">
      <c r="A11" s="459" t="s">
        <v>863</v>
      </c>
      <c r="B11" s="442">
        <v>60</v>
      </c>
      <c r="C11" s="443">
        <v>58</v>
      </c>
      <c r="D11" s="443">
        <v>72</v>
      </c>
      <c r="E11" s="443">
        <v>380</v>
      </c>
      <c r="F11" s="443">
        <v>353</v>
      </c>
      <c r="G11" s="443">
        <v>317</v>
      </c>
      <c r="H11" s="443">
        <v>320</v>
      </c>
      <c r="I11" s="443">
        <v>295</v>
      </c>
      <c r="J11" s="443">
        <v>245</v>
      </c>
    </row>
    <row r="12" spans="1:10" ht="24" customHeight="1">
      <c r="A12" s="459" t="s">
        <v>864</v>
      </c>
      <c r="B12" s="442">
        <v>74</v>
      </c>
      <c r="C12" s="443">
        <v>83</v>
      </c>
      <c r="D12" s="443">
        <v>119</v>
      </c>
      <c r="E12" s="443">
        <v>640</v>
      </c>
      <c r="F12" s="443">
        <v>603</v>
      </c>
      <c r="G12" s="443">
        <v>626</v>
      </c>
      <c r="H12" s="443">
        <v>566</v>
      </c>
      <c r="I12" s="443">
        <v>520</v>
      </c>
      <c r="J12" s="443">
        <v>507</v>
      </c>
    </row>
    <row r="13" spans="1:10" ht="24" customHeight="1">
      <c r="A13" s="459" t="s">
        <v>865</v>
      </c>
      <c r="B13" s="442">
        <v>157</v>
      </c>
      <c r="C13" s="443">
        <v>197</v>
      </c>
      <c r="D13" s="443">
        <v>242</v>
      </c>
      <c r="E13" s="443">
        <v>1145</v>
      </c>
      <c r="F13" s="443">
        <v>1110</v>
      </c>
      <c r="G13" s="443">
        <v>1118</v>
      </c>
      <c r="H13" s="443">
        <v>988</v>
      </c>
      <c r="I13" s="443">
        <v>913</v>
      </c>
      <c r="J13" s="443">
        <v>876</v>
      </c>
    </row>
    <row r="14" spans="1:10" ht="24" customHeight="1">
      <c r="A14" s="459" t="s">
        <v>866</v>
      </c>
      <c r="B14" s="442">
        <v>182</v>
      </c>
      <c r="C14" s="443">
        <v>218</v>
      </c>
      <c r="D14" s="443">
        <v>231</v>
      </c>
      <c r="E14" s="443">
        <v>936</v>
      </c>
      <c r="F14" s="443">
        <v>883</v>
      </c>
      <c r="G14" s="443">
        <v>879</v>
      </c>
      <c r="H14" s="443">
        <v>754</v>
      </c>
      <c r="I14" s="443">
        <v>665</v>
      </c>
      <c r="J14" s="443">
        <v>648</v>
      </c>
    </row>
    <row r="15" spans="1:10" ht="24" customHeight="1">
      <c r="A15" s="459" t="s">
        <v>867</v>
      </c>
      <c r="B15" s="442">
        <v>59</v>
      </c>
      <c r="C15" s="443">
        <v>61</v>
      </c>
      <c r="D15" s="443">
        <v>80</v>
      </c>
      <c r="E15" s="443">
        <v>823</v>
      </c>
      <c r="F15" s="443">
        <v>762</v>
      </c>
      <c r="G15" s="443">
        <v>778</v>
      </c>
      <c r="H15" s="443">
        <v>764</v>
      </c>
      <c r="I15" s="443">
        <v>701</v>
      </c>
      <c r="J15" s="443">
        <v>698</v>
      </c>
    </row>
    <row r="16" spans="1:10" ht="24" customHeight="1">
      <c r="A16" s="459" t="s">
        <v>868</v>
      </c>
      <c r="B16" s="442">
        <v>1916</v>
      </c>
      <c r="C16" s="443">
        <v>2226</v>
      </c>
      <c r="D16" s="443">
        <v>1707</v>
      </c>
      <c r="E16" s="443">
        <v>3442</v>
      </c>
      <c r="F16" s="443">
        <v>3553</v>
      </c>
      <c r="G16" s="443">
        <v>3574</v>
      </c>
      <c r="H16" s="443">
        <v>1526</v>
      </c>
      <c r="I16" s="443">
        <v>1327</v>
      </c>
      <c r="J16" s="443">
        <v>1867</v>
      </c>
    </row>
    <row r="17" spans="1:10" ht="24" customHeight="1">
      <c r="A17" s="459" t="s">
        <v>869</v>
      </c>
      <c r="B17" s="442">
        <v>560</v>
      </c>
      <c r="C17" s="443">
        <v>552</v>
      </c>
      <c r="D17" s="443">
        <v>485</v>
      </c>
      <c r="E17" s="443">
        <v>794</v>
      </c>
      <c r="F17" s="443">
        <v>751</v>
      </c>
      <c r="G17" s="443">
        <v>757</v>
      </c>
      <c r="H17" s="443">
        <v>234</v>
      </c>
      <c r="I17" s="443">
        <v>199</v>
      </c>
      <c r="J17" s="443">
        <v>272</v>
      </c>
    </row>
    <row r="18" spans="1:10" ht="24" customHeight="1">
      <c r="A18" s="459" t="s">
        <v>870</v>
      </c>
      <c r="B18" s="442">
        <v>321</v>
      </c>
      <c r="C18" s="443">
        <v>488</v>
      </c>
      <c r="D18" s="443">
        <v>541</v>
      </c>
      <c r="E18" s="443">
        <v>2073</v>
      </c>
      <c r="F18" s="443">
        <v>2142</v>
      </c>
      <c r="G18" s="443">
        <v>2151</v>
      </c>
      <c r="H18" s="443">
        <v>1752</v>
      </c>
      <c r="I18" s="443">
        <v>1654</v>
      </c>
      <c r="J18" s="443">
        <v>1610</v>
      </c>
    </row>
    <row r="19" spans="1:10" ht="24" customHeight="1">
      <c r="A19" s="459" t="s">
        <v>839</v>
      </c>
      <c r="B19" s="442">
        <v>100</v>
      </c>
      <c r="C19" s="443">
        <v>135</v>
      </c>
      <c r="D19" s="443">
        <v>146</v>
      </c>
      <c r="E19" s="443">
        <v>293</v>
      </c>
      <c r="F19" s="443">
        <v>361</v>
      </c>
      <c r="G19" s="443">
        <v>303</v>
      </c>
      <c r="H19" s="443">
        <v>193</v>
      </c>
      <c r="I19" s="443">
        <v>226</v>
      </c>
      <c r="J19" s="443">
        <v>157</v>
      </c>
    </row>
    <row r="20" spans="1:10" ht="24" customHeight="1">
      <c r="A20" s="459" t="s">
        <v>840</v>
      </c>
      <c r="B20" s="442">
        <v>1705</v>
      </c>
      <c r="C20" s="443">
        <v>2045</v>
      </c>
      <c r="D20" s="443">
        <v>2347</v>
      </c>
      <c r="E20" s="443">
        <v>5927</v>
      </c>
      <c r="F20" s="443">
        <v>6250</v>
      </c>
      <c r="G20" s="443">
        <v>6207</v>
      </c>
      <c r="H20" s="443">
        <v>4222</v>
      </c>
      <c r="I20" s="443">
        <v>4205</v>
      </c>
      <c r="J20" s="443">
        <v>3860</v>
      </c>
    </row>
    <row r="21" spans="1:10" ht="24" customHeight="1">
      <c r="A21" s="459" t="s">
        <v>841</v>
      </c>
      <c r="B21" s="442">
        <v>1702</v>
      </c>
      <c r="C21" s="443">
        <v>1561</v>
      </c>
      <c r="D21" s="443">
        <v>1534</v>
      </c>
      <c r="E21" s="443">
        <v>4341</v>
      </c>
      <c r="F21" s="443">
        <v>4829</v>
      </c>
      <c r="G21" s="443">
        <v>4715</v>
      </c>
      <c r="H21" s="443">
        <v>2639</v>
      </c>
      <c r="I21" s="443">
        <v>3268</v>
      </c>
      <c r="J21" s="443">
        <v>3181</v>
      </c>
    </row>
    <row r="22" spans="1:10" ht="24" customHeight="1">
      <c r="A22" s="459" t="s">
        <v>842</v>
      </c>
      <c r="B22" s="442">
        <v>368</v>
      </c>
      <c r="C22" s="443">
        <v>392</v>
      </c>
      <c r="D22" s="443">
        <v>410</v>
      </c>
      <c r="E22" s="443">
        <v>1149</v>
      </c>
      <c r="F22" s="443">
        <v>1155</v>
      </c>
      <c r="G22" s="443">
        <v>1185</v>
      </c>
      <c r="H22" s="443">
        <v>781</v>
      </c>
      <c r="I22" s="443">
        <v>763</v>
      </c>
      <c r="J22" s="443">
        <v>775</v>
      </c>
    </row>
    <row r="23" spans="1:10" ht="24" customHeight="1">
      <c r="A23" s="459" t="s">
        <v>843</v>
      </c>
      <c r="B23" s="442">
        <v>104</v>
      </c>
      <c r="C23" s="443">
        <v>124</v>
      </c>
      <c r="D23" s="443">
        <v>142</v>
      </c>
      <c r="E23" s="443">
        <v>605</v>
      </c>
      <c r="F23" s="443">
        <v>512</v>
      </c>
      <c r="G23" s="443">
        <v>474</v>
      </c>
      <c r="H23" s="443">
        <v>501</v>
      </c>
      <c r="I23" s="443">
        <v>388</v>
      </c>
      <c r="J23" s="443">
        <v>332</v>
      </c>
    </row>
    <row r="24" spans="1:10" ht="24" customHeight="1">
      <c r="A24" s="459" t="s">
        <v>844</v>
      </c>
      <c r="B24" s="442">
        <v>1683</v>
      </c>
      <c r="C24" s="443">
        <v>1936</v>
      </c>
      <c r="D24" s="443">
        <v>1871</v>
      </c>
      <c r="E24" s="443">
        <v>6530</v>
      </c>
      <c r="F24" s="443">
        <v>6770</v>
      </c>
      <c r="G24" s="443">
        <v>6852</v>
      </c>
      <c r="H24" s="443">
        <v>4847</v>
      </c>
      <c r="I24" s="443">
        <v>4834</v>
      </c>
      <c r="J24" s="443">
        <v>4981</v>
      </c>
    </row>
    <row r="25" spans="1:10" ht="24" customHeight="1">
      <c r="A25" s="459" t="s">
        <v>845</v>
      </c>
      <c r="B25" s="442">
        <v>480</v>
      </c>
      <c r="C25" s="443">
        <v>897</v>
      </c>
      <c r="D25" s="443">
        <v>1036</v>
      </c>
      <c r="E25" s="443">
        <v>1716</v>
      </c>
      <c r="F25" s="443">
        <v>1891</v>
      </c>
      <c r="G25" s="443">
        <v>1822</v>
      </c>
      <c r="H25" s="443">
        <v>1236</v>
      </c>
      <c r="I25" s="443">
        <v>994</v>
      </c>
      <c r="J25" s="443">
        <v>786</v>
      </c>
    </row>
    <row r="26" spans="1:10" ht="24" customHeight="1">
      <c r="A26" s="459" t="s">
        <v>846</v>
      </c>
      <c r="B26" s="442">
        <v>475</v>
      </c>
      <c r="C26" s="443">
        <v>673</v>
      </c>
      <c r="D26" s="443">
        <v>915</v>
      </c>
      <c r="E26" s="443">
        <v>3453</v>
      </c>
      <c r="F26" s="443">
        <v>3831</v>
      </c>
      <c r="G26" s="443">
        <v>3845</v>
      </c>
      <c r="H26" s="443">
        <v>2978</v>
      </c>
      <c r="I26" s="443">
        <v>3158</v>
      </c>
      <c r="J26" s="443">
        <v>2930</v>
      </c>
    </row>
    <row r="27" spans="1:10" ht="24" customHeight="1">
      <c r="A27" s="459" t="s">
        <v>847</v>
      </c>
      <c r="B27" s="442">
        <v>1173</v>
      </c>
      <c r="C27" s="443">
        <v>1437</v>
      </c>
      <c r="D27" s="443">
        <v>1303</v>
      </c>
      <c r="E27" s="443">
        <v>4615</v>
      </c>
      <c r="F27" s="443">
        <v>5665</v>
      </c>
      <c r="G27" s="443">
        <v>5733</v>
      </c>
      <c r="H27" s="443">
        <v>3442</v>
      </c>
      <c r="I27" s="443">
        <v>4228</v>
      </c>
      <c r="J27" s="443">
        <v>4430</v>
      </c>
    </row>
    <row r="28" spans="1:10" ht="24" customHeight="1">
      <c r="A28" s="459" t="s">
        <v>848</v>
      </c>
      <c r="B28" s="442">
        <v>136</v>
      </c>
      <c r="C28" s="443">
        <v>157</v>
      </c>
      <c r="D28" s="443">
        <v>148</v>
      </c>
      <c r="E28" s="443">
        <v>921</v>
      </c>
      <c r="F28" s="443">
        <v>1094</v>
      </c>
      <c r="G28" s="443">
        <v>1055</v>
      </c>
      <c r="H28" s="443">
        <v>785</v>
      </c>
      <c r="I28" s="443">
        <v>937</v>
      </c>
      <c r="J28" s="443">
        <v>907</v>
      </c>
    </row>
    <row r="29" spans="1:10" ht="24" customHeight="1">
      <c r="A29" s="459" t="s">
        <v>849</v>
      </c>
      <c r="B29" s="442">
        <v>108</v>
      </c>
      <c r="C29" s="443">
        <v>103</v>
      </c>
      <c r="D29" s="443">
        <v>136</v>
      </c>
      <c r="E29" s="443">
        <v>543</v>
      </c>
      <c r="F29" s="443">
        <v>538</v>
      </c>
      <c r="G29" s="443">
        <v>457</v>
      </c>
      <c r="H29" s="443">
        <v>435</v>
      </c>
      <c r="I29" s="443">
        <v>435</v>
      </c>
      <c r="J29" s="443">
        <v>321</v>
      </c>
    </row>
    <row r="30" spans="1:10" ht="24" customHeight="1">
      <c r="A30" s="459" t="s">
        <v>850</v>
      </c>
      <c r="B30" s="442">
        <v>174</v>
      </c>
      <c r="C30" s="443">
        <v>177</v>
      </c>
      <c r="D30" s="443">
        <v>173</v>
      </c>
      <c r="E30" s="443">
        <v>1016</v>
      </c>
      <c r="F30" s="443">
        <v>1010</v>
      </c>
      <c r="G30" s="443">
        <v>1016</v>
      </c>
      <c r="H30" s="443">
        <v>842</v>
      </c>
      <c r="I30" s="443">
        <v>833</v>
      </c>
      <c r="J30" s="443">
        <v>843</v>
      </c>
    </row>
    <row r="31" spans="1:10" ht="24" customHeight="1">
      <c r="A31" s="459" t="s">
        <v>851</v>
      </c>
      <c r="B31" s="442">
        <v>21</v>
      </c>
      <c r="C31" s="443">
        <v>19</v>
      </c>
      <c r="D31" s="443">
        <v>27</v>
      </c>
      <c r="E31" s="443">
        <v>251</v>
      </c>
      <c r="F31" s="443">
        <v>267</v>
      </c>
      <c r="G31" s="443">
        <v>243</v>
      </c>
      <c r="H31" s="443">
        <v>230</v>
      </c>
      <c r="I31" s="443">
        <v>248</v>
      </c>
      <c r="J31" s="443">
        <v>216</v>
      </c>
    </row>
    <row r="32" spans="1:10" ht="24" customHeight="1">
      <c r="A32" s="459" t="s">
        <v>852</v>
      </c>
      <c r="B32" s="442">
        <v>715</v>
      </c>
      <c r="C32" s="443">
        <v>1009</v>
      </c>
      <c r="D32" s="443">
        <v>1149</v>
      </c>
      <c r="E32" s="443">
        <v>4561</v>
      </c>
      <c r="F32" s="443">
        <v>5158</v>
      </c>
      <c r="G32" s="443">
        <v>5129</v>
      </c>
      <c r="H32" s="443">
        <v>3846</v>
      </c>
      <c r="I32" s="443">
        <v>4149</v>
      </c>
      <c r="J32" s="443">
        <v>3980</v>
      </c>
    </row>
    <row r="33" spans="1:10" ht="24" customHeight="1" thickBot="1">
      <c r="A33" s="460" t="s">
        <v>853</v>
      </c>
      <c r="B33" s="448">
        <v>1109</v>
      </c>
      <c r="C33" s="449">
        <v>1012</v>
      </c>
      <c r="D33" s="449">
        <v>1345</v>
      </c>
      <c r="E33" s="449">
        <v>2489</v>
      </c>
      <c r="F33" s="450">
        <v>3410</v>
      </c>
      <c r="G33" s="450">
        <v>3809</v>
      </c>
      <c r="H33" s="450">
        <v>1380</v>
      </c>
      <c r="I33" s="450">
        <v>2398</v>
      </c>
      <c r="J33" s="450">
        <v>2464</v>
      </c>
    </row>
    <row r="34" ht="24" customHeight="1">
      <c r="A34" s="451" t="s">
        <v>658</v>
      </c>
    </row>
    <row r="35" ht="14.25">
      <c r="A35" s="496"/>
    </row>
  </sheetData>
  <mergeCells count="3">
    <mergeCell ref="A4:A5"/>
    <mergeCell ref="B4:D4"/>
    <mergeCell ref="A1:J1"/>
  </mergeCells>
  <printOptions/>
  <pageMargins left="0.5118110236220472" right="0.5118110236220472" top="0.7086614173228347" bottom="0.984251968503937" header="0.5118110236220472" footer="0.5118110236220472"/>
  <pageSetup horizontalDpi="400" verticalDpi="400" orientation="portrait" paperSize="9" scale="85" r:id="rId1"/>
</worksheet>
</file>

<file path=xl/worksheets/sheet2.xml><?xml version="1.0" encoding="utf-8"?>
<worksheet xmlns="http://schemas.openxmlformats.org/spreadsheetml/2006/main" xmlns:r="http://schemas.openxmlformats.org/officeDocument/2006/relationships">
  <sheetPr codeName="Sheet2">
    <tabColor indexed="48"/>
  </sheetPr>
  <dimension ref="A1:BH69"/>
  <sheetViews>
    <sheetView showGridLines="0" zoomScale="75" zoomScaleNormal="75" zoomScaleSheetLayoutView="75" workbookViewId="0" topLeftCell="A1">
      <pane ySplit="5" topLeftCell="BM6" activePane="bottomLeft" state="frozen"/>
      <selection pane="topLeft" activeCell="A1" sqref="A1"/>
      <selection pane="bottomLeft" activeCell="M2" sqref="M2"/>
    </sheetView>
  </sheetViews>
  <sheetFormatPr defaultColWidth="8.796875" defaultRowHeight="14.25"/>
  <cols>
    <col min="1" max="1" width="1.8984375" style="137" customWidth="1"/>
    <col min="2" max="2" width="14.09765625" style="137" customWidth="1"/>
    <col min="3" max="3" width="1.8984375" style="137" customWidth="1"/>
    <col min="4" max="4" width="9.59765625" style="137" customWidth="1"/>
    <col min="5" max="7" width="9.19921875" style="137" customWidth="1"/>
    <col min="8" max="8" width="1.8984375" style="137" customWidth="1"/>
    <col min="9" max="9" width="14.09765625" style="137" customWidth="1"/>
    <col min="10" max="10" width="1.8984375" style="137" customWidth="1"/>
    <col min="11" max="11" width="9.5" style="137" customWidth="1"/>
    <col min="12" max="14" width="9.19921875" style="137" customWidth="1"/>
    <col min="15" max="15" width="4.59765625" style="137" customWidth="1"/>
    <col min="16" max="16" width="1.8984375" style="137" customWidth="1"/>
    <col min="17" max="17" width="14.09765625" style="137" customWidth="1"/>
    <col min="18" max="18" width="1.8984375" style="137" customWidth="1"/>
    <col min="19" max="19" width="9" style="137" customWidth="1"/>
    <col min="20" max="20" width="9.8984375" style="137" bestFit="1" customWidth="1"/>
    <col min="21" max="22" width="9" style="137" customWidth="1"/>
    <col min="23" max="23" width="1.8984375" style="137" customWidth="1"/>
    <col min="24" max="24" width="14.09765625" style="137" customWidth="1"/>
    <col min="25" max="25" width="1.8984375" style="137" customWidth="1"/>
    <col min="26" max="26" width="9" style="137" customWidth="1"/>
    <col min="27" max="27" width="9.8984375" style="137" bestFit="1" customWidth="1"/>
    <col min="28" max="29" width="9" style="137" customWidth="1"/>
    <col min="30" max="30" width="4.59765625" style="137" customWidth="1"/>
    <col min="31" max="31" width="1.8984375" style="137" customWidth="1"/>
    <col min="32" max="32" width="14.09765625" style="137" customWidth="1"/>
    <col min="33" max="33" width="2" style="137" customWidth="1"/>
    <col min="34" max="37" width="9" style="137" customWidth="1"/>
    <col min="38" max="38" width="2" style="137" customWidth="1"/>
    <col min="39" max="39" width="14.09765625" style="137" customWidth="1"/>
    <col min="40" max="40" width="2" style="137" customWidth="1"/>
    <col min="41" max="44" width="9" style="137" customWidth="1"/>
    <col min="45" max="45" width="4.59765625" style="137" customWidth="1"/>
    <col min="46" max="46" width="1.8984375" style="137" customWidth="1"/>
    <col min="47" max="47" width="14.09765625" style="137" customWidth="1"/>
    <col min="48" max="48" width="1.8984375" style="137" customWidth="1"/>
    <col min="49" max="49" width="9" style="137" customWidth="1"/>
    <col min="50" max="50" width="9.8984375" style="137" bestFit="1" customWidth="1"/>
    <col min="51" max="52" width="9" style="137" customWidth="1"/>
    <col min="53" max="53" width="1.8984375" style="137" customWidth="1"/>
    <col min="54" max="54" width="14.09765625" style="137" customWidth="1"/>
    <col min="55" max="55" width="1.8984375" style="137" customWidth="1"/>
    <col min="56" max="56" width="9" style="137" customWidth="1"/>
    <col min="57" max="57" width="9.8984375" style="137" bestFit="1" customWidth="1"/>
    <col min="58" max="59" width="9" style="137" customWidth="1"/>
    <col min="60" max="16384" width="11.3984375" style="137" customWidth="1"/>
  </cols>
  <sheetData>
    <row r="1" spans="1:59" ht="24" customHeight="1">
      <c r="A1" s="546" t="s">
        <v>238</v>
      </c>
      <c r="B1" s="546"/>
      <c r="C1" s="546"/>
      <c r="D1" s="546"/>
      <c r="E1" s="546"/>
      <c r="F1" s="546"/>
      <c r="G1" s="546"/>
      <c r="H1" s="546"/>
      <c r="I1" s="546"/>
      <c r="J1" s="546"/>
      <c r="K1" s="546"/>
      <c r="L1" s="546"/>
      <c r="M1" s="546"/>
      <c r="N1" s="546"/>
      <c r="O1" s="323"/>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c r="AS1" s="323"/>
      <c r="AT1" s="546"/>
      <c r="AU1" s="546"/>
      <c r="AV1" s="546"/>
      <c r="AW1" s="546"/>
      <c r="AX1" s="546"/>
      <c r="AY1" s="546"/>
      <c r="AZ1" s="546"/>
      <c r="BA1" s="546"/>
      <c r="BB1" s="546"/>
      <c r="BC1" s="546"/>
      <c r="BD1" s="546"/>
      <c r="BE1" s="546"/>
      <c r="BF1" s="546"/>
      <c r="BG1" s="546"/>
    </row>
    <row r="2" spans="2:45" ht="21.75" customHeight="1">
      <c r="B2" s="324"/>
      <c r="O2" s="161"/>
      <c r="AS2" s="161"/>
    </row>
    <row r="3" spans="1:59" ht="15" thickBot="1">
      <c r="A3" s="325" t="s">
        <v>888</v>
      </c>
      <c r="B3" s="325"/>
      <c r="C3" s="325"/>
      <c r="D3" s="113"/>
      <c r="E3" s="113"/>
      <c r="F3" s="113"/>
      <c r="G3" s="113"/>
      <c r="H3" s="113"/>
      <c r="I3" s="113"/>
      <c r="J3" s="113"/>
      <c r="K3" s="113"/>
      <c r="L3" s="113"/>
      <c r="M3" s="113"/>
      <c r="N3" s="326"/>
      <c r="O3" s="327"/>
      <c r="P3" s="113"/>
      <c r="Q3" s="113"/>
      <c r="R3" s="113"/>
      <c r="S3" s="113"/>
      <c r="T3" s="113"/>
      <c r="U3" s="113"/>
      <c r="V3" s="113"/>
      <c r="W3" s="113"/>
      <c r="X3" s="113"/>
      <c r="Y3" s="113"/>
      <c r="Z3" s="113"/>
      <c r="AA3" s="113"/>
      <c r="AB3" s="113"/>
      <c r="AC3" s="113"/>
      <c r="AD3" s="141"/>
      <c r="AE3" s="356" t="s">
        <v>888</v>
      </c>
      <c r="AF3" s="113"/>
      <c r="AG3" s="113"/>
      <c r="AH3" s="113"/>
      <c r="AI3" s="113"/>
      <c r="AJ3" s="113"/>
      <c r="AK3" s="113"/>
      <c r="AL3" s="113"/>
      <c r="AM3" s="113"/>
      <c r="AN3" s="113"/>
      <c r="AO3" s="113"/>
      <c r="AP3" s="113"/>
      <c r="AQ3" s="113"/>
      <c r="AR3" s="113"/>
      <c r="AS3" s="327"/>
      <c r="AT3" s="113"/>
      <c r="AU3" s="113"/>
      <c r="AV3" s="113"/>
      <c r="AW3" s="113"/>
      <c r="AX3" s="113"/>
      <c r="AY3" s="113"/>
      <c r="AZ3" s="113"/>
      <c r="BA3" s="113"/>
      <c r="BB3" s="113"/>
      <c r="BC3" s="113"/>
      <c r="BD3" s="113"/>
      <c r="BE3" s="113"/>
      <c r="BF3" s="113"/>
      <c r="BG3" s="113"/>
    </row>
    <row r="4" spans="1:59" ht="18" customHeight="1">
      <c r="A4" s="88"/>
      <c r="B4" s="547" t="s">
        <v>128</v>
      </c>
      <c r="C4" s="89"/>
      <c r="D4" s="549" t="s">
        <v>239</v>
      </c>
      <c r="E4" s="551" t="s">
        <v>240</v>
      </c>
      <c r="F4" s="552"/>
      <c r="G4" s="553"/>
      <c r="H4" s="88"/>
      <c r="I4" s="547" t="s">
        <v>128</v>
      </c>
      <c r="J4" s="89"/>
      <c r="K4" s="549" t="s">
        <v>663</v>
      </c>
      <c r="L4" s="551" t="s">
        <v>240</v>
      </c>
      <c r="M4" s="552"/>
      <c r="N4" s="552"/>
      <c r="O4" s="118"/>
      <c r="P4" s="88"/>
      <c r="Q4" s="547" t="s">
        <v>128</v>
      </c>
      <c r="R4" s="89"/>
      <c r="S4" s="549" t="s">
        <v>663</v>
      </c>
      <c r="T4" s="551" t="s">
        <v>240</v>
      </c>
      <c r="U4" s="552"/>
      <c r="V4" s="553"/>
      <c r="W4" s="88"/>
      <c r="X4" s="547" t="s">
        <v>128</v>
      </c>
      <c r="Y4" s="89"/>
      <c r="Z4" s="549" t="s">
        <v>663</v>
      </c>
      <c r="AA4" s="551" t="s">
        <v>240</v>
      </c>
      <c r="AB4" s="552"/>
      <c r="AC4" s="552"/>
      <c r="AD4" s="118"/>
      <c r="AE4" s="88"/>
      <c r="AF4" s="547" t="s">
        <v>128</v>
      </c>
      <c r="AG4" s="89"/>
      <c r="AH4" s="549" t="s">
        <v>663</v>
      </c>
      <c r="AI4" s="551" t="s">
        <v>240</v>
      </c>
      <c r="AJ4" s="552"/>
      <c r="AK4" s="553"/>
      <c r="AL4" s="88"/>
      <c r="AM4" s="547" t="s">
        <v>128</v>
      </c>
      <c r="AN4" s="89"/>
      <c r="AO4" s="549" t="s">
        <v>663</v>
      </c>
      <c r="AP4" s="551" t="s">
        <v>240</v>
      </c>
      <c r="AQ4" s="552"/>
      <c r="AR4" s="552"/>
      <c r="AS4" s="118"/>
      <c r="AT4" s="88"/>
      <c r="AU4" s="547" t="s">
        <v>128</v>
      </c>
      <c r="AV4" s="89"/>
      <c r="AW4" s="549" t="s">
        <v>663</v>
      </c>
      <c r="AX4" s="551" t="s">
        <v>240</v>
      </c>
      <c r="AY4" s="552"/>
      <c r="AZ4" s="553"/>
      <c r="BA4" s="88"/>
      <c r="BB4" s="547" t="s">
        <v>128</v>
      </c>
      <c r="BC4" s="89"/>
      <c r="BD4" s="549" t="s">
        <v>663</v>
      </c>
      <c r="BE4" s="551" t="s">
        <v>240</v>
      </c>
      <c r="BF4" s="552"/>
      <c r="BG4" s="552"/>
    </row>
    <row r="5" spans="1:59" ht="18" customHeight="1">
      <c r="A5" s="92"/>
      <c r="B5" s="548"/>
      <c r="C5" s="93"/>
      <c r="D5" s="550"/>
      <c r="E5" s="94" t="s">
        <v>129</v>
      </c>
      <c r="F5" s="94" t="s">
        <v>0</v>
      </c>
      <c r="G5" s="94" t="s">
        <v>1</v>
      </c>
      <c r="H5" s="92"/>
      <c r="I5" s="548"/>
      <c r="J5" s="93"/>
      <c r="K5" s="550"/>
      <c r="L5" s="94" t="s">
        <v>129</v>
      </c>
      <c r="M5" s="94" t="s">
        <v>0</v>
      </c>
      <c r="N5" s="95" t="s">
        <v>1</v>
      </c>
      <c r="O5" s="118"/>
      <c r="P5" s="92"/>
      <c r="Q5" s="548"/>
      <c r="R5" s="93"/>
      <c r="S5" s="550"/>
      <c r="T5" s="94" t="s">
        <v>129</v>
      </c>
      <c r="U5" s="94" t="s">
        <v>0</v>
      </c>
      <c r="V5" s="94" t="s">
        <v>1</v>
      </c>
      <c r="W5" s="92"/>
      <c r="X5" s="548"/>
      <c r="Y5" s="93"/>
      <c r="Z5" s="550"/>
      <c r="AA5" s="94" t="s">
        <v>129</v>
      </c>
      <c r="AB5" s="94" t="s">
        <v>0</v>
      </c>
      <c r="AC5" s="95" t="s">
        <v>1</v>
      </c>
      <c r="AD5" s="118"/>
      <c r="AE5" s="92"/>
      <c r="AF5" s="548"/>
      <c r="AG5" s="93"/>
      <c r="AH5" s="550"/>
      <c r="AI5" s="94" t="s">
        <v>129</v>
      </c>
      <c r="AJ5" s="94" t="s">
        <v>0</v>
      </c>
      <c r="AK5" s="94" t="s">
        <v>1</v>
      </c>
      <c r="AL5" s="92"/>
      <c r="AM5" s="548"/>
      <c r="AN5" s="93"/>
      <c r="AO5" s="550"/>
      <c r="AP5" s="94" t="s">
        <v>129</v>
      </c>
      <c r="AQ5" s="94" t="s">
        <v>0</v>
      </c>
      <c r="AR5" s="95" t="s">
        <v>1</v>
      </c>
      <c r="AS5" s="118"/>
      <c r="AT5" s="92"/>
      <c r="AU5" s="548"/>
      <c r="AV5" s="93"/>
      <c r="AW5" s="550"/>
      <c r="AX5" s="94" t="s">
        <v>129</v>
      </c>
      <c r="AY5" s="94" t="s">
        <v>0</v>
      </c>
      <c r="AZ5" s="94" t="s">
        <v>1</v>
      </c>
      <c r="BA5" s="92"/>
      <c r="BB5" s="548"/>
      <c r="BC5" s="93"/>
      <c r="BD5" s="550"/>
      <c r="BE5" s="94" t="s">
        <v>129</v>
      </c>
      <c r="BF5" s="94" t="s">
        <v>0</v>
      </c>
      <c r="BG5" s="95" t="s">
        <v>1</v>
      </c>
    </row>
    <row r="6" spans="1:59" ht="14.25" customHeight="1">
      <c r="A6" s="328"/>
      <c r="B6" s="328"/>
      <c r="C6" s="119"/>
      <c r="D6" s="329"/>
      <c r="E6" s="330"/>
      <c r="F6" s="330"/>
      <c r="G6" s="331"/>
      <c r="H6" s="154"/>
      <c r="I6" s="328"/>
      <c r="J6" s="119"/>
      <c r="K6" s="332"/>
      <c r="L6" s="330"/>
      <c r="M6" s="330"/>
      <c r="N6" s="330"/>
      <c r="O6" s="141"/>
      <c r="P6" s="328"/>
      <c r="Q6" s="328"/>
      <c r="R6" s="333"/>
      <c r="S6" s="332"/>
      <c r="T6" s="330"/>
      <c r="U6" s="330"/>
      <c r="V6" s="331"/>
      <c r="W6" s="154"/>
      <c r="X6" s="96"/>
      <c r="Y6" s="123"/>
      <c r="Z6" s="126"/>
      <c r="AA6" s="127"/>
      <c r="AB6" s="127"/>
      <c r="AC6" s="126"/>
      <c r="AD6" s="118"/>
      <c r="AE6" s="328"/>
      <c r="AF6" s="102"/>
      <c r="AG6" s="333"/>
      <c r="AH6" s="332"/>
      <c r="AI6" s="330"/>
      <c r="AJ6" s="330"/>
      <c r="AK6" s="331"/>
      <c r="AL6" s="154"/>
      <c r="AM6" s="328"/>
      <c r="AN6" s="119"/>
      <c r="AO6" s="332"/>
      <c r="AP6" s="330"/>
      <c r="AQ6" s="330"/>
      <c r="AR6" s="330"/>
      <c r="AS6" s="141"/>
      <c r="AT6" s="328"/>
      <c r="AU6" s="328"/>
      <c r="AV6" s="333"/>
      <c r="AW6" s="332"/>
      <c r="AX6" s="330"/>
      <c r="AY6" s="330"/>
      <c r="AZ6" s="331"/>
      <c r="BA6" s="154"/>
      <c r="BB6" s="96"/>
      <c r="BC6" s="123"/>
      <c r="BD6" s="126"/>
      <c r="BE6" s="127"/>
      <c r="BF6" s="127"/>
      <c r="BG6" s="126"/>
    </row>
    <row r="7" spans="1:59" ht="14.25" customHeight="1">
      <c r="A7" s="118"/>
      <c r="B7" s="96"/>
      <c r="C7" s="97"/>
      <c r="D7" s="98"/>
      <c r="E7" s="99"/>
      <c r="F7" s="99"/>
      <c r="G7" s="100"/>
      <c r="H7" s="101"/>
      <c r="I7" s="102" t="s">
        <v>227</v>
      </c>
      <c r="J7" s="97"/>
      <c r="K7" s="104">
        <v>342</v>
      </c>
      <c r="L7" s="104">
        <v>668</v>
      </c>
      <c r="M7" s="104">
        <v>308</v>
      </c>
      <c r="N7" s="104">
        <v>360</v>
      </c>
      <c r="O7" s="128"/>
      <c r="P7" s="118"/>
      <c r="Q7" s="102" t="s">
        <v>218</v>
      </c>
      <c r="R7" s="97"/>
      <c r="S7" s="109">
        <v>385</v>
      </c>
      <c r="T7" s="109">
        <v>883</v>
      </c>
      <c r="U7" s="109">
        <v>426</v>
      </c>
      <c r="V7" s="109">
        <v>457</v>
      </c>
      <c r="W7" s="101"/>
      <c r="X7" s="96" t="s">
        <v>306</v>
      </c>
      <c r="Y7" s="125"/>
      <c r="Z7" s="105">
        <v>12890</v>
      </c>
      <c r="AA7" s="105">
        <v>31457</v>
      </c>
      <c r="AB7" s="105">
        <v>15221</v>
      </c>
      <c r="AC7" s="105">
        <v>16236</v>
      </c>
      <c r="AD7" s="118"/>
      <c r="AE7" s="118"/>
      <c r="AF7" s="96" t="s">
        <v>288</v>
      </c>
      <c r="AG7" s="125"/>
      <c r="AH7" s="105">
        <v>6494</v>
      </c>
      <c r="AI7" s="105">
        <v>15908</v>
      </c>
      <c r="AJ7" s="105">
        <v>7565</v>
      </c>
      <c r="AK7" s="105">
        <v>8343</v>
      </c>
      <c r="AL7" s="101"/>
      <c r="AM7" s="96" t="s">
        <v>365</v>
      </c>
      <c r="AN7" s="97"/>
      <c r="AO7" s="151">
        <v>8507</v>
      </c>
      <c r="AP7" s="152">
        <v>23332</v>
      </c>
      <c r="AQ7" s="152">
        <v>11266</v>
      </c>
      <c r="AR7" s="152">
        <v>12066</v>
      </c>
      <c r="AS7" s="128"/>
      <c r="AT7" s="118"/>
      <c r="AU7" s="148" t="s">
        <v>350</v>
      </c>
      <c r="AV7" s="125"/>
      <c r="AW7" s="105">
        <v>8898</v>
      </c>
      <c r="AX7" s="105">
        <v>24987</v>
      </c>
      <c r="AY7" s="105">
        <v>12012</v>
      </c>
      <c r="AZ7" s="105">
        <v>12975</v>
      </c>
      <c r="BA7" s="101"/>
      <c r="BB7" s="96"/>
      <c r="BC7" s="125"/>
      <c r="BD7" s="105"/>
      <c r="BE7" s="105"/>
      <c r="BF7" s="105"/>
      <c r="BG7" s="105"/>
    </row>
    <row r="8" spans="1:59" ht="14.25" customHeight="1">
      <c r="A8" s="118"/>
      <c r="B8" s="96" t="s">
        <v>131</v>
      </c>
      <c r="C8" s="97"/>
      <c r="D8" s="105">
        <v>174168</v>
      </c>
      <c r="E8" s="105">
        <v>424520</v>
      </c>
      <c r="F8" s="105">
        <v>204323</v>
      </c>
      <c r="G8" s="105">
        <v>220197</v>
      </c>
      <c r="H8" s="101"/>
      <c r="I8" s="102" t="s">
        <v>229</v>
      </c>
      <c r="J8" s="97"/>
      <c r="K8" s="104">
        <v>438</v>
      </c>
      <c r="L8" s="104">
        <v>877</v>
      </c>
      <c r="M8" s="104">
        <v>431</v>
      </c>
      <c r="N8" s="104">
        <v>446</v>
      </c>
      <c r="O8" s="128"/>
      <c r="P8" s="118"/>
      <c r="Q8" s="102" t="s">
        <v>220</v>
      </c>
      <c r="R8" s="97"/>
      <c r="S8" s="109">
        <v>283</v>
      </c>
      <c r="T8" s="109">
        <v>603</v>
      </c>
      <c r="U8" s="109">
        <v>288</v>
      </c>
      <c r="V8" s="109">
        <v>315</v>
      </c>
      <c r="W8" s="101"/>
      <c r="X8" s="102"/>
      <c r="Y8" s="97"/>
      <c r="Z8" s="132"/>
      <c r="AA8" s="132"/>
      <c r="AB8" s="132"/>
      <c r="AC8" s="334"/>
      <c r="AD8" s="118"/>
      <c r="AE8" s="118"/>
      <c r="AF8" s="102"/>
      <c r="AG8" s="97"/>
      <c r="AH8" s="106"/>
      <c r="AI8" s="132"/>
      <c r="AJ8" s="132"/>
      <c r="AK8" s="132"/>
      <c r="AL8" s="101"/>
      <c r="AM8" s="102"/>
      <c r="AN8" s="97"/>
      <c r="AO8" s="155"/>
      <c r="AP8" s="120"/>
      <c r="AQ8" s="128"/>
      <c r="AR8" s="128"/>
      <c r="AS8" s="128"/>
      <c r="AT8" s="118"/>
      <c r="AU8" s="107"/>
      <c r="AV8" s="97"/>
      <c r="AW8" s="104"/>
      <c r="AX8" s="104"/>
      <c r="AY8" s="104"/>
      <c r="AZ8" s="104"/>
      <c r="BA8" s="101"/>
      <c r="BB8" s="102"/>
      <c r="BC8" s="97"/>
      <c r="BD8" s="132"/>
      <c r="BE8" s="132"/>
      <c r="BF8" s="132"/>
      <c r="BG8" s="334"/>
    </row>
    <row r="9" spans="1:59" ht="14.25" customHeight="1">
      <c r="A9" s="118"/>
      <c r="B9" s="96"/>
      <c r="C9" s="97"/>
      <c r="D9" s="98"/>
      <c r="E9" s="99"/>
      <c r="F9" s="99"/>
      <c r="G9" s="100"/>
      <c r="H9" s="101"/>
      <c r="I9" s="102" t="s">
        <v>231</v>
      </c>
      <c r="J9" s="97"/>
      <c r="K9" s="104">
        <v>328</v>
      </c>
      <c r="L9" s="104">
        <v>605</v>
      </c>
      <c r="M9" s="104">
        <v>288</v>
      </c>
      <c r="N9" s="104">
        <v>317</v>
      </c>
      <c r="O9" s="128"/>
      <c r="P9" s="118"/>
      <c r="Q9" s="102" t="s">
        <v>222</v>
      </c>
      <c r="R9" s="97"/>
      <c r="S9" s="109" t="s">
        <v>185</v>
      </c>
      <c r="T9" s="109" t="s">
        <v>185</v>
      </c>
      <c r="U9" s="109" t="s">
        <v>185</v>
      </c>
      <c r="V9" s="109" t="s">
        <v>185</v>
      </c>
      <c r="W9" s="101"/>
      <c r="X9" s="102" t="s">
        <v>308</v>
      </c>
      <c r="Y9" s="97"/>
      <c r="Z9" s="104">
        <v>12890</v>
      </c>
      <c r="AA9" s="104">
        <v>31457</v>
      </c>
      <c r="AB9" s="104">
        <v>15221</v>
      </c>
      <c r="AC9" s="104">
        <v>16236</v>
      </c>
      <c r="AD9" s="118"/>
      <c r="AE9" s="118"/>
      <c r="AF9" s="102" t="s">
        <v>290</v>
      </c>
      <c r="AG9" s="97"/>
      <c r="AH9" s="104">
        <v>429</v>
      </c>
      <c r="AI9" s="104">
        <v>1041</v>
      </c>
      <c r="AJ9" s="104">
        <v>534</v>
      </c>
      <c r="AK9" s="104">
        <v>507</v>
      </c>
      <c r="AL9" s="101"/>
      <c r="AM9" s="102" t="s">
        <v>367</v>
      </c>
      <c r="AN9" s="97"/>
      <c r="AO9" s="145">
        <v>1461</v>
      </c>
      <c r="AP9" s="146">
        <v>3898</v>
      </c>
      <c r="AQ9" s="146">
        <v>1885</v>
      </c>
      <c r="AR9" s="146">
        <v>2013</v>
      </c>
      <c r="AS9" s="128"/>
      <c r="AT9" s="118"/>
      <c r="AU9" s="107" t="s">
        <v>352</v>
      </c>
      <c r="AV9" s="97"/>
      <c r="AW9" s="124">
        <v>2806</v>
      </c>
      <c r="AX9" s="124">
        <v>7691</v>
      </c>
      <c r="AY9" s="124">
        <v>3721</v>
      </c>
      <c r="AZ9" s="124">
        <v>3970</v>
      </c>
      <c r="BA9" s="101"/>
      <c r="BB9" s="102"/>
      <c r="BC9" s="97"/>
      <c r="BD9" s="104"/>
      <c r="BE9" s="104"/>
      <c r="BF9" s="104"/>
      <c r="BG9" s="104"/>
    </row>
    <row r="10" spans="1:59" ht="14.25" customHeight="1">
      <c r="A10" s="118"/>
      <c r="B10" s="96"/>
      <c r="C10" s="97"/>
      <c r="D10" s="98"/>
      <c r="E10" s="99"/>
      <c r="F10" s="99"/>
      <c r="G10" s="100"/>
      <c r="H10" s="101"/>
      <c r="I10" s="102" t="s">
        <v>233</v>
      </c>
      <c r="J10" s="97"/>
      <c r="K10" s="104">
        <v>213</v>
      </c>
      <c r="L10" s="104">
        <v>459</v>
      </c>
      <c r="M10" s="104">
        <v>231</v>
      </c>
      <c r="N10" s="104">
        <v>228</v>
      </c>
      <c r="O10" s="128"/>
      <c r="P10" s="118"/>
      <c r="Q10" s="102" t="s">
        <v>224</v>
      </c>
      <c r="R10" s="97"/>
      <c r="S10" s="109">
        <v>1</v>
      </c>
      <c r="T10" s="109">
        <v>1</v>
      </c>
      <c r="U10" s="109">
        <v>1</v>
      </c>
      <c r="V10" s="109" t="s">
        <v>185</v>
      </c>
      <c r="W10" s="101"/>
      <c r="X10" s="102"/>
      <c r="Y10" s="97"/>
      <c r="Z10" s="334"/>
      <c r="AA10" s="335"/>
      <c r="AB10" s="334"/>
      <c r="AC10" s="334"/>
      <c r="AD10" s="118"/>
      <c r="AE10" s="118"/>
      <c r="AF10" s="102" t="s">
        <v>292</v>
      </c>
      <c r="AG10" s="97"/>
      <c r="AH10" s="104">
        <v>780</v>
      </c>
      <c r="AI10" s="104">
        <v>1936</v>
      </c>
      <c r="AJ10" s="104">
        <v>952</v>
      </c>
      <c r="AK10" s="104">
        <v>984</v>
      </c>
      <c r="AL10" s="101"/>
      <c r="AM10" s="102" t="s">
        <v>369</v>
      </c>
      <c r="AN10" s="97"/>
      <c r="AO10" s="145">
        <v>504</v>
      </c>
      <c r="AP10" s="146">
        <v>1445</v>
      </c>
      <c r="AQ10" s="146">
        <v>703</v>
      </c>
      <c r="AR10" s="146">
        <v>742</v>
      </c>
      <c r="AS10" s="128"/>
      <c r="AT10" s="118"/>
      <c r="AU10" s="107" t="s">
        <v>353</v>
      </c>
      <c r="AV10" s="97"/>
      <c r="AW10" s="124">
        <v>1730</v>
      </c>
      <c r="AX10" s="124">
        <v>4693</v>
      </c>
      <c r="AY10" s="124">
        <v>2267</v>
      </c>
      <c r="AZ10" s="124">
        <v>2426</v>
      </c>
      <c r="BA10" s="101"/>
      <c r="BB10" s="102"/>
      <c r="BC10" s="97"/>
      <c r="BD10" s="334"/>
      <c r="BE10" s="335"/>
      <c r="BF10" s="334"/>
      <c r="BG10" s="334"/>
    </row>
    <row r="11" spans="1:59" ht="14.25" customHeight="1">
      <c r="A11" s="118"/>
      <c r="B11" s="96" t="s">
        <v>135</v>
      </c>
      <c r="C11" s="97"/>
      <c r="D11" s="105">
        <v>37009</v>
      </c>
      <c r="E11" s="105">
        <v>75843</v>
      </c>
      <c r="F11" s="105">
        <v>35784</v>
      </c>
      <c r="G11" s="105">
        <v>40059</v>
      </c>
      <c r="H11" s="101"/>
      <c r="I11" s="102" t="s">
        <v>235</v>
      </c>
      <c r="J11" s="97"/>
      <c r="K11" s="104">
        <v>294</v>
      </c>
      <c r="L11" s="104">
        <v>658</v>
      </c>
      <c r="M11" s="104">
        <v>309</v>
      </c>
      <c r="N11" s="104">
        <v>349</v>
      </c>
      <c r="O11" s="128"/>
      <c r="P11" s="118"/>
      <c r="Q11" s="102" t="s">
        <v>226</v>
      </c>
      <c r="R11" s="97"/>
      <c r="S11" s="109">
        <v>493</v>
      </c>
      <c r="T11" s="109">
        <v>988</v>
      </c>
      <c r="U11" s="109">
        <v>468</v>
      </c>
      <c r="V11" s="109">
        <v>520</v>
      </c>
      <c r="W11" s="101"/>
      <c r="X11" s="107"/>
      <c r="Y11" s="103"/>
      <c r="Z11" s="105"/>
      <c r="AA11" s="105"/>
      <c r="AB11" s="105"/>
      <c r="AC11" s="105"/>
      <c r="AD11" s="118"/>
      <c r="AE11" s="118"/>
      <c r="AF11" s="102" t="s">
        <v>294</v>
      </c>
      <c r="AG11" s="125"/>
      <c r="AH11" s="104">
        <v>1357</v>
      </c>
      <c r="AI11" s="104">
        <v>3414</v>
      </c>
      <c r="AJ11" s="104">
        <v>1569</v>
      </c>
      <c r="AK11" s="104">
        <v>1845</v>
      </c>
      <c r="AL11" s="101"/>
      <c r="AM11" s="102" t="s">
        <v>371</v>
      </c>
      <c r="AO11" s="145">
        <v>1763</v>
      </c>
      <c r="AP11" s="146">
        <v>4902</v>
      </c>
      <c r="AQ11" s="146">
        <v>2354</v>
      </c>
      <c r="AR11" s="146">
        <v>2548</v>
      </c>
      <c r="AS11" s="128"/>
      <c r="AT11" s="118"/>
      <c r="AU11" s="107" t="s">
        <v>659</v>
      </c>
      <c r="AV11" s="131"/>
      <c r="AW11" s="104">
        <v>1</v>
      </c>
      <c r="AX11" s="104">
        <v>3</v>
      </c>
      <c r="AY11" s="104">
        <v>2</v>
      </c>
      <c r="AZ11" s="104">
        <v>1</v>
      </c>
      <c r="BA11" s="101"/>
      <c r="BB11" s="107"/>
      <c r="BC11" s="103"/>
      <c r="BD11" s="105"/>
      <c r="BE11" s="105"/>
      <c r="BF11" s="105"/>
      <c r="BG11" s="105"/>
    </row>
    <row r="12" spans="1:59" ht="14.25" customHeight="1">
      <c r="A12" s="118"/>
      <c r="B12" s="96"/>
      <c r="C12" s="97"/>
      <c r="D12" s="98"/>
      <c r="E12" s="99"/>
      <c r="F12" s="99"/>
      <c r="G12" s="100"/>
      <c r="H12" s="101"/>
      <c r="I12" s="102"/>
      <c r="J12" s="97"/>
      <c r="K12" s="133"/>
      <c r="L12" s="121"/>
      <c r="M12" s="129"/>
      <c r="N12" s="129"/>
      <c r="O12" s="128"/>
      <c r="P12" s="118"/>
      <c r="Q12" s="102"/>
      <c r="R12" s="97"/>
      <c r="S12" s="109"/>
      <c r="T12" s="109"/>
      <c r="U12" s="109"/>
      <c r="V12" s="109"/>
      <c r="W12" s="101"/>
      <c r="X12" s="148" t="s">
        <v>664</v>
      </c>
      <c r="Y12" s="139"/>
      <c r="Z12" s="105">
        <v>8230</v>
      </c>
      <c r="AA12" s="105">
        <v>20685</v>
      </c>
      <c r="AB12" s="105">
        <v>9976</v>
      </c>
      <c r="AC12" s="105">
        <v>10709</v>
      </c>
      <c r="AD12" s="118"/>
      <c r="AE12" s="118"/>
      <c r="AF12" s="102" t="s">
        <v>296</v>
      </c>
      <c r="AG12" s="97"/>
      <c r="AH12" s="104">
        <v>1938</v>
      </c>
      <c r="AI12" s="104">
        <v>4836</v>
      </c>
      <c r="AJ12" s="104">
        <v>2314</v>
      </c>
      <c r="AK12" s="104">
        <v>2522</v>
      </c>
      <c r="AL12" s="101"/>
      <c r="AM12" s="102" t="s">
        <v>373</v>
      </c>
      <c r="AN12" s="97"/>
      <c r="AO12" s="145">
        <v>607</v>
      </c>
      <c r="AP12" s="146">
        <v>1639</v>
      </c>
      <c r="AQ12" s="146">
        <v>803</v>
      </c>
      <c r="AR12" s="146">
        <v>836</v>
      </c>
      <c r="AS12" s="128"/>
      <c r="AT12" s="118"/>
      <c r="AU12" s="157" t="s">
        <v>660</v>
      </c>
      <c r="AV12" s="97"/>
      <c r="AW12" s="124">
        <v>1777</v>
      </c>
      <c r="AX12" s="124">
        <v>5250</v>
      </c>
      <c r="AY12" s="124">
        <v>2512</v>
      </c>
      <c r="AZ12" s="124">
        <v>2738</v>
      </c>
      <c r="BA12" s="101"/>
      <c r="BB12" s="148"/>
      <c r="BC12" s="139"/>
      <c r="BD12" s="105"/>
      <c r="BE12" s="105"/>
      <c r="BF12" s="105"/>
      <c r="BG12" s="105"/>
    </row>
    <row r="13" spans="1:59" ht="14.25" customHeight="1">
      <c r="A13" s="118"/>
      <c r="B13" s="102" t="s">
        <v>137</v>
      </c>
      <c r="C13" s="97"/>
      <c r="D13" s="104">
        <v>138</v>
      </c>
      <c r="E13" s="104">
        <v>264</v>
      </c>
      <c r="F13" s="104">
        <v>112</v>
      </c>
      <c r="G13" s="104">
        <v>152</v>
      </c>
      <c r="H13" s="101"/>
      <c r="I13" s="102" t="s">
        <v>130</v>
      </c>
      <c r="J13" s="103"/>
      <c r="K13" s="104">
        <v>95</v>
      </c>
      <c r="L13" s="104">
        <v>145</v>
      </c>
      <c r="M13" s="104">
        <v>71</v>
      </c>
      <c r="N13" s="104">
        <v>74</v>
      </c>
      <c r="O13" s="141"/>
      <c r="P13" s="118"/>
      <c r="Q13" s="102" t="s">
        <v>228</v>
      </c>
      <c r="R13" s="97"/>
      <c r="S13" s="109">
        <v>543</v>
      </c>
      <c r="T13" s="109">
        <v>1075</v>
      </c>
      <c r="U13" s="109">
        <v>488</v>
      </c>
      <c r="V13" s="109">
        <v>587</v>
      </c>
      <c r="W13" s="101"/>
      <c r="X13" s="96"/>
      <c r="Y13" s="125"/>
      <c r="Z13" s="336"/>
      <c r="AA13" s="336"/>
      <c r="AB13" s="336"/>
      <c r="AC13" s="336"/>
      <c r="AD13" s="118"/>
      <c r="AE13" s="118"/>
      <c r="AF13" s="102" t="s">
        <v>298</v>
      </c>
      <c r="AG13" s="97"/>
      <c r="AH13" s="104">
        <v>1990</v>
      </c>
      <c r="AI13" s="104">
        <v>4681</v>
      </c>
      <c r="AJ13" s="104">
        <v>2196</v>
      </c>
      <c r="AK13" s="104">
        <v>2485</v>
      </c>
      <c r="AL13" s="101"/>
      <c r="AM13" s="102" t="s">
        <v>374</v>
      </c>
      <c r="AN13" s="97"/>
      <c r="AO13" s="145">
        <v>696</v>
      </c>
      <c r="AP13" s="146">
        <v>1865</v>
      </c>
      <c r="AQ13" s="146">
        <v>886</v>
      </c>
      <c r="AR13" s="146">
        <v>979</v>
      </c>
      <c r="AS13" s="141"/>
      <c r="AT13" s="118"/>
      <c r="AU13" s="157" t="s">
        <v>661</v>
      </c>
      <c r="AV13" s="97"/>
      <c r="AW13" s="124">
        <v>36</v>
      </c>
      <c r="AX13" s="124">
        <v>95</v>
      </c>
      <c r="AY13" s="124">
        <v>47</v>
      </c>
      <c r="AZ13" s="124">
        <v>48</v>
      </c>
      <c r="BA13" s="101"/>
      <c r="BB13" s="96"/>
      <c r="BC13" s="125"/>
      <c r="BD13" s="336"/>
      <c r="BE13" s="336"/>
      <c r="BF13" s="336"/>
      <c r="BG13" s="336"/>
    </row>
    <row r="14" spans="1:59" ht="14.25" customHeight="1">
      <c r="A14" s="118"/>
      <c r="B14" s="102" t="s">
        <v>139</v>
      </c>
      <c r="C14" s="97"/>
      <c r="D14" s="104">
        <v>419</v>
      </c>
      <c r="E14" s="104">
        <v>757</v>
      </c>
      <c r="F14" s="104">
        <v>360</v>
      </c>
      <c r="G14" s="104">
        <v>397</v>
      </c>
      <c r="H14" s="101"/>
      <c r="I14" s="102" t="s">
        <v>132</v>
      </c>
      <c r="J14" s="97"/>
      <c r="K14" s="104">
        <v>78</v>
      </c>
      <c r="L14" s="104">
        <v>130</v>
      </c>
      <c r="M14" s="104">
        <v>62</v>
      </c>
      <c r="N14" s="104">
        <v>68</v>
      </c>
      <c r="O14" s="128"/>
      <c r="P14" s="118"/>
      <c r="Q14" s="102" t="s">
        <v>230</v>
      </c>
      <c r="R14" s="108"/>
      <c r="S14" s="109">
        <v>2099</v>
      </c>
      <c r="T14" s="109">
        <v>4596</v>
      </c>
      <c r="U14" s="109">
        <v>2237</v>
      </c>
      <c r="V14" s="109">
        <v>2359</v>
      </c>
      <c r="W14" s="101"/>
      <c r="X14" s="102" t="s">
        <v>312</v>
      </c>
      <c r="Y14" s="97"/>
      <c r="Z14" s="104">
        <v>1430</v>
      </c>
      <c r="AA14" s="104">
        <v>3530</v>
      </c>
      <c r="AB14" s="104">
        <v>1750</v>
      </c>
      <c r="AC14" s="104">
        <v>1780</v>
      </c>
      <c r="AD14" s="118"/>
      <c r="AE14" s="118"/>
      <c r="AF14" s="102"/>
      <c r="AG14" s="97"/>
      <c r="AH14" s="133"/>
      <c r="AI14" s="121"/>
      <c r="AJ14" s="129"/>
      <c r="AK14" s="129"/>
      <c r="AL14" s="101"/>
      <c r="AM14" s="102"/>
      <c r="AN14" s="97"/>
      <c r="AO14" s="155"/>
      <c r="AP14" s="120"/>
      <c r="AQ14" s="128"/>
      <c r="AR14" s="128"/>
      <c r="AS14" s="128"/>
      <c r="AT14" s="118"/>
      <c r="AU14" s="157"/>
      <c r="AV14" s="97"/>
      <c r="AW14" s="104"/>
      <c r="AX14" s="104"/>
      <c r="AY14" s="104"/>
      <c r="AZ14" s="104"/>
      <c r="BA14" s="101"/>
      <c r="BB14" s="102"/>
      <c r="BC14" s="97"/>
      <c r="BD14" s="104"/>
      <c r="BE14" s="104"/>
      <c r="BF14" s="104"/>
      <c r="BG14" s="104"/>
    </row>
    <row r="15" spans="1:59" ht="14.25" customHeight="1">
      <c r="A15" s="118"/>
      <c r="B15" s="102" t="s">
        <v>141</v>
      </c>
      <c r="C15" s="97"/>
      <c r="D15" s="104">
        <v>94</v>
      </c>
      <c r="E15" s="104">
        <v>140</v>
      </c>
      <c r="F15" s="104">
        <v>63</v>
      </c>
      <c r="G15" s="104">
        <v>77</v>
      </c>
      <c r="H15" s="101"/>
      <c r="I15" s="102" t="s">
        <v>133</v>
      </c>
      <c r="J15" s="97"/>
      <c r="K15" s="104">
        <v>192</v>
      </c>
      <c r="L15" s="104">
        <v>366</v>
      </c>
      <c r="M15" s="104">
        <v>173</v>
      </c>
      <c r="N15" s="104">
        <v>193</v>
      </c>
      <c r="O15" s="128"/>
      <c r="P15" s="118"/>
      <c r="Q15" s="102" t="s">
        <v>232</v>
      </c>
      <c r="R15" s="108"/>
      <c r="S15" s="109">
        <v>20</v>
      </c>
      <c r="T15" s="109">
        <v>30</v>
      </c>
      <c r="U15" s="109">
        <v>17</v>
      </c>
      <c r="V15" s="109">
        <v>13</v>
      </c>
      <c r="W15" s="101"/>
      <c r="X15" s="102" t="s">
        <v>313</v>
      </c>
      <c r="Y15" s="97"/>
      <c r="Z15" s="104">
        <v>1442</v>
      </c>
      <c r="AA15" s="104">
        <v>3732</v>
      </c>
      <c r="AB15" s="104">
        <v>1799</v>
      </c>
      <c r="AC15" s="104">
        <v>1933</v>
      </c>
      <c r="AD15" s="118"/>
      <c r="AE15" s="118"/>
      <c r="AF15" s="96" t="s">
        <v>300</v>
      </c>
      <c r="AG15" s="97"/>
      <c r="AH15" s="105">
        <v>1703</v>
      </c>
      <c r="AI15" s="105">
        <v>4469</v>
      </c>
      <c r="AJ15" s="105">
        <v>2119</v>
      </c>
      <c r="AK15" s="105">
        <v>2350</v>
      </c>
      <c r="AL15" s="101"/>
      <c r="AM15" s="102" t="s">
        <v>375</v>
      </c>
      <c r="AN15" s="97"/>
      <c r="AO15" s="145">
        <v>867</v>
      </c>
      <c r="AP15" s="146">
        <v>2414</v>
      </c>
      <c r="AQ15" s="146">
        <v>1158</v>
      </c>
      <c r="AR15" s="146">
        <v>1256</v>
      </c>
      <c r="AS15" s="128"/>
      <c r="AT15" s="118"/>
      <c r="AU15" s="107" t="s">
        <v>359</v>
      </c>
      <c r="AV15" s="97"/>
      <c r="AW15" s="124">
        <v>1623</v>
      </c>
      <c r="AX15" s="124">
        <v>4634</v>
      </c>
      <c r="AY15" s="124">
        <v>2208</v>
      </c>
      <c r="AZ15" s="124">
        <v>2426</v>
      </c>
      <c r="BA15" s="101"/>
      <c r="BB15" s="102"/>
      <c r="BC15" s="97"/>
      <c r="BD15" s="104"/>
      <c r="BE15" s="104"/>
      <c r="BF15" s="104"/>
      <c r="BG15" s="104"/>
    </row>
    <row r="16" spans="1:59" ht="14.25" customHeight="1">
      <c r="A16" s="132"/>
      <c r="B16" s="102" t="s">
        <v>143</v>
      </c>
      <c r="C16" s="97"/>
      <c r="D16" s="104">
        <v>156</v>
      </c>
      <c r="E16" s="104">
        <v>276</v>
      </c>
      <c r="F16" s="104">
        <v>132</v>
      </c>
      <c r="G16" s="104">
        <v>144</v>
      </c>
      <c r="H16" s="106"/>
      <c r="I16" s="102" t="s">
        <v>134</v>
      </c>
      <c r="J16" s="97"/>
      <c r="K16" s="104">
        <v>136</v>
      </c>
      <c r="L16" s="104">
        <v>249</v>
      </c>
      <c r="M16" s="104">
        <v>109</v>
      </c>
      <c r="N16" s="104">
        <v>140</v>
      </c>
      <c r="O16" s="128"/>
      <c r="P16" s="118"/>
      <c r="Q16" s="102" t="s">
        <v>234</v>
      </c>
      <c r="R16" s="108"/>
      <c r="S16" s="109">
        <v>271</v>
      </c>
      <c r="T16" s="109">
        <v>494</v>
      </c>
      <c r="U16" s="109">
        <v>212</v>
      </c>
      <c r="V16" s="109">
        <v>282</v>
      </c>
      <c r="W16" s="101"/>
      <c r="X16" s="102" t="s">
        <v>315</v>
      </c>
      <c r="Y16" s="97"/>
      <c r="Z16" s="104">
        <v>5358</v>
      </c>
      <c r="AA16" s="104">
        <v>13423</v>
      </c>
      <c r="AB16" s="104">
        <v>6427</v>
      </c>
      <c r="AC16" s="104">
        <v>6996</v>
      </c>
      <c r="AD16" s="118"/>
      <c r="AE16" s="118"/>
      <c r="AF16" s="102"/>
      <c r="AG16" s="97"/>
      <c r="AH16" s="337"/>
      <c r="AI16" s="335"/>
      <c r="AJ16" s="334"/>
      <c r="AK16" s="334"/>
      <c r="AL16" s="101"/>
      <c r="AM16" s="102" t="s">
        <v>376</v>
      </c>
      <c r="AN16" s="97"/>
      <c r="AO16" s="145">
        <v>910</v>
      </c>
      <c r="AP16" s="146">
        <v>2521</v>
      </c>
      <c r="AQ16" s="146">
        <v>1247</v>
      </c>
      <c r="AR16" s="146">
        <v>1274</v>
      </c>
      <c r="AS16" s="128"/>
      <c r="AT16" s="118"/>
      <c r="AU16" s="107" t="s">
        <v>360</v>
      </c>
      <c r="AV16" s="97"/>
      <c r="AW16" s="124">
        <v>925</v>
      </c>
      <c r="AX16" s="124">
        <v>2621</v>
      </c>
      <c r="AY16" s="124">
        <v>1255</v>
      </c>
      <c r="AZ16" s="124">
        <v>1366</v>
      </c>
      <c r="BA16" s="101"/>
      <c r="BB16" s="102"/>
      <c r="BC16" s="97"/>
      <c r="BD16" s="104"/>
      <c r="BE16" s="104"/>
      <c r="BF16" s="104"/>
      <c r="BG16" s="104"/>
    </row>
    <row r="17" spans="1:59" ht="14.25" customHeight="1">
      <c r="A17" s="118"/>
      <c r="B17" s="102" t="s">
        <v>145</v>
      </c>
      <c r="C17" s="97"/>
      <c r="D17" s="104">
        <v>433</v>
      </c>
      <c r="E17" s="104">
        <v>779</v>
      </c>
      <c r="F17" s="104">
        <v>361</v>
      </c>
      <c r="G17" s="104">
        <v>418</v>
      </c>
      <c r="H17" s="101"/>
      <c r="I17" s="102" t="s">
        <v>136</v>
      </c>
      <c r="J17" s="97"/>
      <c r="K17" s="104">
        <v>19</v>
      </c>
      <c r="L17" s="104">
        <v>46</v>
      </c>
      <c r="M17" s="104">
        <v>16</v>
      </c>
      <c r="N17" s="104">
        <v>30</v>
      </c>
      <c r="O17" s="128"/>
      <c r="P17" s="118"/>
      <c r="Q17" s="102" t="s">
        <v>236</v>
      </c>
      <c r="R17" s="108"/>
      <c r="S17" s="109">
        <v>89</v>
      </c>
      <c r="T17" s="109">
        <v>150</v>
      </c>
      <c r="U17" s="109">
        <v>72</v>
      </c>
      <c r="V17" s="109">
        <v>78</v>
      </c>
      <c r="W17" s="101"/>
      <c r="X17" s="102"/>
      <c r="Y17" s="97"/>
      <c r="Z17" s="105"/>
      <c r="AA17" s="105"/>
      <c r="AB17" s="105"/>
      <c r="AC17" s="105"/>
      <c r="AD17" s="118"/>
      <c r="AE17" s="118"/>
      <c r="AF17" s="102" t="s">
        <v>303</v>
      </c>
      <c r="AG17" s="97"/>
      <c r="AH17" s="104">
        <v>985</v>
      </c>
      <c r="AI17" s="104">
        <v>2691</v>
      </c>
      <c r="AJ17" s="104">
        <v>1278</v>
      </c>
      <c r="AK17" s="104">
        <v>1413</v>
      </c>
      <c r="AL17" s="101"/>
      <c r="AM17" s="102" t="s">
        <v>377</v>
      </c>
      <c r="AN17" s="97"/>
      <c r="AO17" s="142">
        <v>367</v>
      </c>
      <c r="AP17" s="143">
        <v>1058</v>
      </c>
      <c r="AQ17" s="143">
        <v>516</v>
      </c>
      <c r="AR17" s="143">
        <v>542</v>
      </c>
      <c r="AS17" s="128"/>
      <c r="AT17" s="118"/>
      <c r="AU17" s="102"/>
      <c r="AV17" s="108"/>
      <c r="AW17" s="109"/>
      <c r="AX17" s="109"/>
      <c r="AY17" s="109"/>
      <c r="AZ17" s="109"/>
      <c r="BA17" s="101"/>
      <c r="BB17" s="102"/>
      <c r="BC17" s="97"/>
      <c r="BD17" s="105"/>
      <c r="BE17" s="105"/>
      <c r="BF17" s="105"/>
      <c r="BG17" s="105"/>
    </row>
    <row r="18" spans="1:59" ht="14.25" customHeight="1">
      <c r="A18" s="118"/>
      <c r="B18" s="102"/>
      <c r="C18" s="97"/>
      <c r="D18" s="104"/>
      <c r="E18" s="104"/>
      <c r="F18" s="104"/>
      <c r="G18" s="104"/>
      <c r="H18" s="101"/>
      <c r="I18" s="102"/>
      <c r="J18" s="97"/>
      <c r="K18" s="104"/>
      <c r="L18" s="104"/>
      <c r="M18" s="104"/>
      <c r="N18" s="104"/>
      <c r="O18" s="128"/>
      <c r="P18" s="118"/>
      <c r="Q18" s="102"/>
      <c r="R18" s="108"/>
      <c r="S18" s="133"/>
      <c r="T18" s="121"/>
      <c r="U18" s="129"/>
      <c r="V18" s="338"/>
      <c r="W18" s="101"/>
      <c r="X18" s="102"/>
      <c r="Y18" s="97"/>
      <c r="Z18" s="124"/>
      <c r="AA18" s="124"/>
      <c r="AB18" s="124"/>
      <c r="AC18" s="124"/>
      <c r="AD18" s="118"/>
      <c r="AE18" s="118"/>
      <c r="AF18" s="102" t="s">
        <v>305</v>
      </c>
      <c r="AG18" s="108"/>
      <c r="AH18" s="104">
        <v>718</v>
      </c>
      <c r="AI18" s="104">
        <v>1778</v>
      </c>
      <c r="AJ18" s="104">
        <v>841</v>
      </c>
      <c r="AK18" s="104">
        <v>937</v>
      </c>
      <c r="AL18" s="101"/>
      <c r="AM18" s="102" t="s">
        <v>378</v>
      </c>
      <c r="AN18" s="97"/>
      <c r="AO18" s="142">
        <v>487</v>
      </c>
      <c r="AP18" s="143">
        <v>1271</v>
      </c>
      <c r="AQ18" s="143">
        <v>621</v>
      </c>
      <c r="AR18" s="143">
        <v>650</v>
      </c>
      <c r="AS18" s="128"/>
      <c r="AT18" s="118"/>
      <c r="AU18" s="102"/>
      <c r="AV18" s="108"/>
      <c r="AW18" s="133"/>
      <c r="AX18" s="121"/>
      <c r="AY18" s="129"/>
      <c r="AZ18" s="338"/>
      <c r="BA18" s="101"/>
      <c r="BB18" s="102"/>
      <c r="BC18" s="97"/>
      <c r="BD18" s="124"/>
      <c r="BE18" s="124"/>
      <c r="BF18" s="124"/>
      <c r="BG18" s="124"/>
    </row>
    <row r="19" spans="1:59" ht="14.25" customHeight="1">
      <c r="A19" s="118"/>
      <c r="B19" s="102" t="s">
        <v>147</v>
      </c>
      <c r="C19" s="97"/>
      <c r="D19" s="104">
        <v>339</v>
      </c>
      <c r="E19" s="104">
        <v>640</v>
      </c>
      <c r="F19" s="104">
        <v>304</v>
      </c>
      <c r="G19" s="104">
        <v>336</v>
      </c>
      <c r="H19" s="101"/>
      <c r="I19" s="102" t="s">
        <v>138</v>
      </c>
      <c r="J19" s="97"/>
      <c r="K19" s="104">
        <v>472</v>
      </c>
      <c r="L19" s="104">
        <v>828</v>
      </c>
      <c r="M19" s="104">
        <v>375</v>
      </c>
      <c r="N19" s="104">
        <v>453</v>
      </c>
      <c r="O19" s="128"/>
      <c r="P19" s="118"/>
      <c r="Q19" s="102" t="s">
        <v>241</v>
      </c>
      <c r="R19" s="108"/>
      <c r="S19" s="120">
        <v>7</v>
      </c>
      <c r="T19" s="121">
        <v>12</v>
      </c>
      <c r="U19" s="121">
        <v>5</v>
      </c>
      <c r="V19" s="122">
        <v>7</v>
      </c>
      <c r="W19" s="101"/>
      <c r="X19" s="96" t="s">
        <v>318</v>
      </c>
      <c r="Y19" s="125"/>
      <c r="Z19" s="105">
        <v>9205</v>
      </c>
      <c r="AA19" s="105">
        <v>22827</v>
      </c>
      <c r="AB19" s="105">
        <v>11076</v>
      </c>
      <c r="AC19" s="105">
        <v>11751</v>
      </c>
      <c r="AD19" s="118"/>
      <c r="AE19" s="118"/>
      <c r="AF19" s="96"/>
      <c r="AG19" s="125"/>
      <c r="AH19" s="140"/>
      <c r="AI19" s="127"/>
      <c r="AJ19" s="127"/>
      <c r="AK19" s="127"/>
      <c r="AL19" s="101"/>
      <c r="AM19" s="102" t="s">
        <v>379</v>
      </c>
      <c r="AN19" s="97"/>
      <c r="AO19" s="142">
        <v>798</v>
      </c>
      <c r="AP19" s="143">
        <v>2198</v>
      </c>
      <c r="AQ19" s="143">
        <v>1031</v>
      </c>
      <c r="AR19" s="143">
        <v>1167</v>
      </c>
      <c r="AS19" s="128"/>
      <c r="AT19" s="118"/>
      <c r="AU19" s="148" t="s">
        <v>362</v>
      </c>
      <c r="AV19" s="139"/>
      <c r="AW19" s="105">
        <v>2171</v>
      </c>
      <c r="AX19" s="105">
        <v>6387</v>
      </c>
      <c r="AY19" s="105">
        <v>3063</v>
      </c>
      <c r="AZ19" s="105">
        <v>3324</v>
      </c>
      <c r="BA19" s="101"/>
      <c r="BB19" s="96"/>
      <c r="BC19" s="125"/>
      <c r="BD19" s="105"/>
      <c r="BE19" s="105"/>
      <c r="BF19" s="105"/>
      <c r="BG19" s="105"/>
    </row>
    <row r="20" spans="1:60" ht="14.25" customHeight="1">
      <c r="A20" s="118"/>
      <c r="B20" s="107" t="s">
        <v>149</v>
      </c>
      <c r="C20" s="103"/>
      <c r="D20" s="104">
        <v>56</v>
      </c>
      <c r="E20" s="104">
        <v>106</v>
      </c>
      <c r="F20" s="104">
        <v>45</v>
      </c>
      <c r="G20" s="104">
        <v>61</v>
      </c>
      <c r="H20" s="101"/>
      <c r="I20" s="102" t="s">
        <v>140</v>
      </c>
      <c r="J20" s="97"/>
      <c r="K20" s="104">
        <v>609</v>
      </c>
      <c r="L20" s="104">
        <v>1107</v>
      </c>
      <c r="M20" s="104">
        <v>493</v>
      </c>
      <c r="N20" s="104">
        <v>614</v>
      </c>
      <c r="O20" s="128"/>
      <c r="P20" s="118"/>
      <c r="Q20" s="102" t="s">
        <v>242</v>
      </c>
      <c r="R20" s="108"/>
      <c r="S20" s="124">
        <v>11</v>
      </c>
      <c r="T20" s="124">
        <v>20</v>
      </c>
      <c r="U20" s="124">
        <v>8</v>
      </c>
      <c r="V20" s="124">
        <v>12</v>
      </c>
      <c r="W20" s="101"/>
      <c r="X20" s="102"/>
      <c r="Y20" s="97"/>
      <c r="Z20" s="124"/>
      <c r="AA20" s="124"/>
      <c r="AB20" s="124"/>
      <c r="AC20" s="124"/>
      <c r="AD20" s="118"/>
      <c r="AE20" s="118"/>
      <c r="AF20" s="96" t="s">
        <v>307</v>
      </c>
      <c r="AG20" s="97"/>
      <c r="AH20" s="105">
        <v>3671</v>
      </c>
      <c r="AI20" s="105">
        <v>9882</v>
      </c>
      <c r="AJ20" s="105">
        <v>4771</v>
      </c>
      <c r="AK20" s="105">
        <v>5111</v>
      </c>
      <c r="AL20" s="101"/>
      <c r="AM20" s="102"/>
      <c r="AN20" s="97"/>
      <c r="AO20" s="155"/>
      <c r="AP20" s="120"/>
      <c r="AQ20" s="128"/>
      <c r="AR20" s="128"/>
      <c r="AS20" s="128"/>
      <c r="AT20" s="118"/>
      <c r="AU20" s="107"/>
      <c r="AV20" s="139"/>
      <c r="AW20" s="104"/>
      <c r="AX20" s="104"/>
      <c r="AY20" s="104"/>
      <c r="AZ20" s="104"/>
      <c r="BA20" s="101"/>
      <c r="BB20" s="102"/>
      <c r="BC20" s="97"/>
      <c r="BD20" s="124"/>
      <c r="BE20" s="124"/>
      <c r="BF20" s="124"/>
      <c r="BG20" s="124"/>
      <c r="BH20" s="161"/>
    </row>
    <row r="21" spans="1:60" ht="14.25" customHeight="1">
      <c r="A21" s="118"/>
      <c r="B21" s="102" t="s">
        <v>151</v>
      </c>
      <c r="C21" s="97"/>
      <c r="D21" s="104">
        <v>159</v>
      </c>
      <c r="E21" s="104">
        <v>306</v>
      </c>
      <c r="F21" s="104">
        <v>128</v>
      </c>
      <c r="G21" s="104">
        <v>178</v>
      </c>
      <c r="H21" s="101"/>
      <c r="I21" s="102" t="s">
        <v>142</v>
      </c>
      <c r="J21" s="97"/>
      <c r="K21" s="104">
        <v>376</v>
      </c>
      <c r="L21" s="104">
        <v>687</v>
      </c>
      <c r="M21" s="104">
        <v>324</v>
      </c>
      <c r="N21" s="104">
        <v>363</v>
      </c>
      <c r="O21" s="128"/>
      <c r="P21" s="118"/>
      <c r="Q21" s="102" t="s">
        <v>243</v>
      </c>
      <c r="R21" s="108"/>
      <c r="S21" s="120">
        <v>121</v>
      </c>
      <c r="T21" s="121">
        <v>199</v>
      </c>
      <c r="U21" s="121">
        <v>91</v>
      </c>
      <c r="V21" s="122">
        <v>108</v>
      </c>
      <c r="W21" s="101"/>
      <c r="X21" s="102" t="s">
        <v>320</v>
      </c>
      <c r="Y21" s="97"/>
      <c r="Z21" s="104">
        <v>1458</v>
      </c>
      <c r="AA21" s="104">
        <v>3721</v>
      </c>
      <c r="AB21" s="104">
        <v>1727</v>
      </c>
      <c r="AC21" s="104">
        <v>1994</v>
      </c>
      <c r="AD21" s="118"/>
      <c r="AE21" s="118"/>
      <c r="AF21" s="102"/>
      <c r="AG21" s="97"/>
      <c r="AH21" s="337"/>
      <c r="AI21" s="335"/>
      <c r="AJ21" s="334"/>
      <c r="AK21" s="334"/>
      <c r="AL21" s="101"/>
      <c r="AM21" s="102" t="s">
        <v>380</v>
      </c>
      <c r="AN21" s="97"/>
      <c r="AO21" s="142">
        <v>47</v>
      </c>
      <c r="AP21" s="143">
        <v>121</v>
      </c>
      <c r="AQ21" s="143">
        <v>62</v>
      </c>
      <c r="AR21" s="143">
        <v>59</v>
      </c>
      <c r="AS21" s="128"/>
      <c r="AT21" s="118"/>
      <c r="AU21" s="107" t="s">
        <v>364</v>
      </c>
      <c r="AV21" s="125"/>
      <c r="AW21" s="124">
        <v>2171</v>
      </c>
      <c r="AX21" s="124">
        <v>6387</v>
      </c>
      <c r="AY21" s="124">
        <v>3063</v>
      </c>
      <c r="AZ21" s="124">
        <v>3324</v>
      </c>
      <c r="BA21" s="101"/>
      <c r="BB21" s="102"/>
      <c r="BC21" s="97"/>
      <c r="BD21" s="104"/>
      <c r="BE21" s="104"/>
      <c r="BF21" s="104"/>
      <c r="BG21" s="104"/>
      <c r="BH21" s="161"/>
    </row>
    <row r="22" spans="1:60" ht="14.25" customHeight="1">
      <c r="A22" s="118"/>
      <c r="B22" s="102" t="s">
        <v>153</v>
      </c>
      <c r="C22" s="97"/>
      <c r="D22" s="104">
        <v>75</v>
      </c>
      <c r="E22" s="104">
        <v>158</v>
      </c>
      <c r="F22" s="104">
        <v>68</v>
      </c>
      <c r="G22" s="104">
        <v>90</v>
      </c>
      <c r="H22" s="106"/>
      <c r="I22" s="102" t="s">
        <v>144</v>
      </c>
      <c r="J22" s="97"/>
      <c r="K22" s="104">
        <v>468</v>
      </c>
      <c r="L22" s="104">
        <v>980</v>
      </c>
      <c r="M22" s="104">
        <v>430</v>
      </c>
      <c r="N22" s="104">
        <v>550</v>
      </c>
      <c r="O22" s="128"/>
      <c r="P22" s="118"/>
      <c r="Q22" s="102" t="s">
        <v>244</v>
      </c>
      <c r="R22" s="108"/>
      <c r="S22" s="120">
        <v>137</v>
      </c>
      <c r="T22" s="121">
        <v>290</v>
      </c>
      <c r="U22" s="121">
        <v>131</v>
      </c>
      <c r="V22" s="122">
        <v>159</v>
      </c>
      <c r="W22" s="101"/>
      <c r="X22" s="102" t="s">
        <v>321</v>
      </c>
      <c r="Y22" s="97"/>
      <c r="Z22" s="104">
        <v>902</v>
      </c>
      <c r="AA22" s="104">
        <v>2106</v>
      </c>
      <c r="AB22" s="104">
        <v>1013</v>
      </c>
      <c r="AC22" s="104">
        <v>1093</v>
      </c>
      <c r="AD22" s="118"/>
      <c r="AE22" s="118"/>
      <c r="AF22" s="102" t="s">
        <v>309</v>
      </c>
      <c r="AG22" s="97"/>
      <c r="AH22" s="104">
        <v>3008</v>
      </c>
      <c r="AI22" s="104">
        <v>7975</v>
      </c>
      <c r="AJ22" s="104">
        <v>3867</v>
      </c>
      <c r="AK22" s="104">
        <v>4108</v>
      </c>
      <c r="AL22" s="101"/>
      <c r="AM22" s="96"/>
      <c r="AN22" s="97"/>
      <c r="AO22" s="133"/>
      <c r="AP22" s="121"/>
      <c r="AQ22" s="129"/>
      <c r="AR22" s="129"/>
      <c r="AS22" s="128"/>
      <c r="AT22" s="118"/>
      <c r="AU22" s="102"/>
      <c r="AV22" s="108"/>
      <c r="AW22" s="120"/>
      <c r="AX22" s="121"/>
      <c r="AY22" s="121"/>
      <c r="AZ22" s="122"/>
      <c r="BA22" s="101"/>
      <c r="BB22" s="102"/>
      <c r="BC22" s="97"/>
      <c r="BD22" s="104"/>
      <c r="BE22" s="104"/>
      <c r="BF22" s="104"/>
      <c r="BG22" s="104"/>
      <c r="BH22" s="161"/>
    </row>
    <row r="23" spans="1:59" ht="14.25" customHeight="1">
      <c r="A23" s="118"/>
      <c r="B23" s="102" t="s">
        <v>155</v>
      </c>
      <c r="C23" s="97"/>
      <c r="D23" s="104">
        <v>178</v>
      </c>
      <c r="E23" s="104">
        <v>301</v>
      </c>
      <c r="F23" s="104">
        <v>145</v>
      </c>
      <c r="G23" s="104">
        <v>156</v>
      </c>
      <c r="H23" s="101"/>
      <c r="I23" s="102" t="s">
        <v>146</v>
      </c>
      <c r="J23" s="97"/>
      <c r="K23" s="104">
        <v>691</v>
      </c>
      <c r="L23" s="104">
        <v>1451</v>
      </c>
      <c r="M23" s="104">
        <v>682</v>
      </c>
      <c r="N23" s="104">
        <v>769</v>
      </c>
      <c r="O23" s="128"/>
      <c r="P23" s="118"/>
      <c r="Q23" s="102" t="s">
        <v>246</v>
      </c>
      <c r="R23" s="108"/>
      <c r="S23" s="124">
        <v>105</v>
      </c>
      <c r="T23" s="124">
        <v>223</v>
      </c>
      <c r="U23" s="124">
        <v>105</v>
      </c>
      <c r="V23" s="124">
        <v>118</v>
      </c>
      <c r="W23" s="101"/>
      <c r="X23" s="102" t="s">
        <v>323</v>
      </c>
      <c r="Y23" s="97"/>
      <c r="Z23" s="104">
        <v>6845</v>
      </c>
      <c r="AA23" s="104">
        <v>17000</v>
      </c>
      <c r="AB23" s="104">
        <v>8336</v>
      </c>
      <c r="AC23" s="104">
        <v>8664</v>
      </c>
      <c r="AD23" s="118"/>
      <c r="AE23" s="118"/>
      <c r="AF23" s="102" t="s">
        <v>310</v>
      </c>
      <c r="AG23" s="125"/>
      <c r="AH23" s="104">
        <v>663</v>
      </c>
      <c r="AI23" s="104">
        <v>1907</v>
      </c>
      <c r="AJ23" s="104">
        <v>904</v>
      </c>
      <c r="AK23" s="104">
        <v>1003</v>
      </c>
      <c r="AL23" s="101"/>
      <c r="AM23" s="102"/>
      <c r="AN23" s="97"/>
      <c r="AO23" s="133"/>
      <c r="AP23" s="121"/>
      <c r="AQ23" s="129"/>
      <c r="AR23" s="129"/>
      <c r="AS23" s="128"/>
      <c r="AT23" s="118"/>
      <c r="AU23" s="102"/>
      <c r="AV23" s="108"/>
      <c r="AW23" s="124"/>
      <c r="AX23" s="124"/>
      <c r="AY23" s="124"/>
      <c r="AZ23" s="124"/>
      <c r="BA23" s="101"/>
      <c r="BB23" s="102"/>
      <c r="BC23" s="97"/>
      <c r="BD23" s="104"/>
      <c r="BE23" s="104"/>
      <c r="BF23" s="104"/>
      <c r="BG23" s="104"/>
    </row>
    <row r="24" spans="1:59" ht="14.25" customHeight="1">
      <c r="A24" s="118"/>
      <c r="B24" s="102"/>
      <c r="C24" s="97"/>
      <c r="D24" s="104"/>
      <c r="E24" s="104"/>
      <c r="F24" s="104"/>
      <c r="G24" s="104"/>
      <c r="H24" s="101"/>
      <c r="I24" s="102"/>
      <c r="J24" s="97"/>
      <c r="K24" s="104"/>
      <c r="L24" s="104"/>
      <c r="M24" s="104"/>
      <c r="N24" s="104"/>
      <c r="O24" s="128"/>
      <c r="P24" s="118"/>
      <c r="Q24" s="102"/>
      <c r="R24" s="108"/>
      <c r="S24" s="98"/>
      <c r="T24" s="99"/>
      <c r="U24" s="99"/>
      <c r="V24" s="100"/>
      <c r="W24" s="101"/>
      <c r="X24" s="102"/>
      <c r="Y24" s="97"/>
      <c r="Z24" s="128"/>
      <c r="AA24" s="121"/>
      <c r="AB24" s="129"/>
      <c r="AC24" s="129"/>
      <c r="AD24" s="118"/>
      <c r="AE24" s="118"/>
      <c r="AF24" s="96"/>
      <c r="AG24" s="125"/>
      <c r="AH24" s="140"/>
      <c r="AI24" s="127"/>
      <c r="AJ24" s="127"/>
      <c r="AK24" s="127"/>
      <c r="AL24" s="101"/>
      <c r="AM24" s="148" t="s">
        <v>665</v>
      </c>
      <c r="AN24" s="97"/>
      <c r="AO24" s="140">
        <f>SUM(AO27,AO40,AO51,AW7,AW19,AW24)</f>
        <v>30807</v>
      </c>
      <c r="AP24" s="126">
        <f>SUM(AP27,AP40,AP51,AX7,AX19,AX24)</f>
        <v>86329</v>
      </c>
      <c r="AQ24" s="126">
        <f>SUM(AQ27,AQ40,AQ51,AY7,AY19,AY24)</f>
        <v>41668</v>
      </c>
      <c r="AR24" s="126">
        <f>SUM(AR27,AR40,AR51,AZ7,AZ19,AZ24)</f>
        <v>44661</v>
      </c>
      <c r="AS24" s="128"/>
      <c r="AT24" s="118"/>
      <c r="AU24" s="148" t="s">
        <v>366</v>
      </c>
      <c r="AV24" s="125"/>
      <c r="AW24" s="105">
        <v>6730</v>
      </c>
      <c r="AX24" s="105">
        <v>18368</v>
      </c>
      <c r="AY24" s="105">
        <v>8829</v>
      </c>
      <c r="AZ24" s="105">
        <v>9539</v>
      </c>
      <c r="BA24" s="101"/>
      <c r="BB24" s="102"/>
      <c r="BC24" s="97"/>
      <c r="BD24" s="128"/>
      <c r="BE24" s="121"/>
      <c r="BF24" s="129"/>
      <c r="BG24" s="129"/>
    </row>
    <row r="25" spans="1:59" ht="14.25" customHeight="1">
      <c r="A25" s="118"/>
      <c r="B25" s="102" t="s">
        <v>157</v>
      </c>
      <c r="C25" s="97"/>
      <c r="D25" s="104">
        <v>154</v>
      </c>
      <c r="E25" s="104">
        <v>273</v>
      </c>
      <c r="F25" s="104">
        <v>128</v>
      </c>
      <c r="G25" s="104">
        <v>145</v>
      </c>
      <c r="H25" s="101"/>
      <c r="I25" s="102" t="s">
        <v>148</v>
      </c>
      <c r="J25" s="97"/>
      <c r="K25" s="104">
        <v>376</v>
      </c>
      <c r="L25" s="104">
        <v>789</v>
      </c>
      <c r="M25" s="104">
        <v>353</v>
      </c>
      <c r="N25" s="104">
        <v>436</v>
      </c>
      <c r="O25" s="128"/>
      <c r="P25" s="118"/>
      <c r="Q25" s="102" t="s">
        <v>248</v>
      </c>
      <c r="R25" s="108"/>
      <c r="S25" s="104">
        <v>138</v>
      </c>
      <c r="T25" s="104">
        <v>216</v>
      </c>
      <c r="U25" s="104">
        <v>94</v>
      </c>
      <c r="V25" s="104">
        <v>122</v>
      </c>
      <c r="W25" s="101"/>
      <c r="X25" s="102"/>
      <c r="Y25" s="97"/>
      <c r="Z25" s="128"/>
      <c r="AA25" s="121"/>
      <c r="AB25" s="129"/>
      <c r="AC25" s="129"/>
      <c r="AD25" s="118"/>
      <c r="AE25" s="118"/>
      <c r="AF25" s="96" t="s">
        <v>311</v>
      </c>
      <c r="AG25" s="97"/>
      <c r="AH25" s="105">
        <v>2612</v>
      </c>
      <c r="AI25" s="105">
        <v>7098</v>
      </c>
      <c r="AJ25" s="105">
        <v>3454</v>
      </c>
      <c r="AK25" s="105">
        <v>3644</v>
      </c>
      <c r="AL25" s="101"/>
      <c r="AM25" s="102"/>
      <c r="AN25" s="97"/>
      <c r="AO25" s="133"/>
      <c r="AP25" s="121"/>
      <c r="AQ25" s="129"/>
      <c r="AR25" s="129"/>
      <c r="AS25" s="128"/>
      <c r="AT25" s="118"/>
      <c r="AU25" s="148"/>
      <c r="AV25" s="125"/>
      <c r="AW25" s="336"/>
      <c r="AX25" s="339"/>
      <c r="AY25" s="336"/>
      <c r="AZ25" s="336"/>
      <c r="BA25" s="101"/>
      <c r="BB25" s="102"/>
      <c r="BC25" s="97"/>
      <c r="BD25" s="128"/>
      <c r="BE25" s="121"/>
      <c r="BF25" s="129"/>
      <c r="BG25" s="129"/>
    </row>
    <row r="26" spans="1:59" ht="14.25" customHeight="1">
      <c r="A26" s="118"/>
      <c r="B26" s="102" t="s">
        <v>158</v>
      </c>
      <c r="C26" s="97"/>
      <c r="D26" s="104">
        <v>207</v>
      </c>
      <c r="E26" s="104">
        <v>390</v>
      </c>
      <c r="F26" s="104">
        <v>163</v>
      </c>
      <c r="G26" s="104">
        <v>227</v>
      </c>
      <c r="H26" s="101"/>
      <c r="I26" s="102" t="s">
        <v>150</v>
      </c>
      <c r="J26" s="103"/>
      <c r="K26" s="104">
        <v>680</v>
      </c>
      <c r="L26" s="104">
        <v>1640</v>
      </c>
      <c r="M26" s="104">
        <v>781</v>
      </c>
      <c r="N26" s="104">
        <v>859</v>
      </c>
      <c r="O26" s="141"/>
      <c r="P26" s="118"/>
      <c r="Q26" s="102" t="s">
        <v>250</v>
      </c>
      <c r="R26" s="108"/>
      <c r="S26" s="104">
        <v>52</v>
      </c>
      <c r="T26" s="104">
        <v>121</v>
      </c>
      <c r="U26" s="104">
        <v>53</v>
      </c>
      <c r="V26" s="104">
        <v>68</v>
      </c>
      <c r="W26" s="101"/>
      <c r="X26" s="96" t="s">
        <v>662</v>
      </c>
      <c r="Y26" s="125"/>
      <c r="Z26" s="126">
        <f>SUM(Z29,Z36,Z43,Z50,Z55,Z62,AH7,AH15,AH20,AH25,AH31,AH37,AH46,AH54,AH62,AO7)</f>
        <v>54679</v>
      </c>
      <c r="AA26" s="126">
        <f>SUM(AA29,AA36,AA43,AA50,AA55,AA62,AI7,AI15,AI20,AI25,AI31,AI37,AI46,AI54,AI62,AP7)</f>
        <v>138996</v>
      </c>
      <c r="AB26" s="126">
        <f>SUM(AB29,AB36,AB43,AB50,AB55,AB62,AJ7,AJ15,AJ20,AJ25,AJ31,AJ37,AJ46,AJ54,AJ62,AQ7)</f>
        <v>67016</v>
      </c>
      <c r="AC26" s="126">
        <f>SUM(AC29,AC36,AC43,AC50,AC55,AC62,AK7,AK15,AK20,AK25,AK31,AK37,AK46,AK54,AK62,AR7)</f>
        <v>71980</v>
      </c>
      <c r="AD26" s="118"/>
      <c r="AE26" s="118"/>
      <c r="AF26" s="102"/>
      <c r="AG26" s="97"/>
      <c r="AH26" s="337"/>
      <c r="AI26" s="335"/>
      <c r="AJ26" s="334"/>
      <c r="AK26" s="334"/>
      <c r="AL26" s="101"/>
      <c r="AM26" s="102"/>
      <c r="AN26" s="97"/>
      <c r="AO26" s="133"/>
      <c r="AP26" s="121"/>
      <c r="AQ26" s="129"/>
      <c r="AR26" s="129"/>
      <c r="AS26" s="141"/>
      <c r="AT26" s="118"/>
      <c r="AU26" s="107" t="s">
        <v>368</v>
      </c>
      <c r="AV26" s="131"/>
      <c r="AW26" s="124">
        <v>4068</v>
      </c>
      <c r="AX26" s="124">
        <v>11226</v>
      </c>
      <c r="AY26" s="124">
        <v>5366</v>
      </c>
      <c r="AZ26" s="124">
        <v>5860</v>
      </c>
      <c r="BA26" s="101"/>
      <c r="BB26" s="96"/>
      <c r="BC26" s="125"/>
      <c r="BD26" s="126"/>
      <c r="BE26" s="99"/>
      <c r="BF26" s="127"/>
      <c r="BG26" s="127"/>
    </row>
    <row r="27" spans="1:60" ht="14.25" customHeight="1">
      <c r="A27" s="118"/>
      <c r="B27" s="102" t="s">
        <v>160</v>
      </c>
      <c r="C27" s="97"/>
      <c r="D27" s="104">
        <v>205</v>
      </c>
      <c r="E27" s="104">
        <v>325</v>
      </c>
      <c r="F27" s="104">
        <v>143</v>
      </c>
      <c r="G27" s="104">
        <v>182</v>
      </c>
      <c r="H27" s="101"/>
      <c r="I27" s="102" t="s">
        <v>152</v>
      </c>
      <c r="J27" s="97"/>
      <c r="K27" s="104">
        <v>524</v>
      </c>
      <c r="L27" s="104">
        <v>1398</v>
      </c>
      <c r="M27" s="104">
        <v>688</v>
      </c>
      <c r="N27" s="104">
        <v>710</v>
      </c>
      <c r="O27" s="129"/>
      <c r="P27" s="118"/>
      <c r="Q27" s="102" t="s">
        <v>252</v>
      </c>
      <c r="R27" s="108"/>
      <c r="S27" s="104">
        <v>33</v>
      </c>
      <c r="T27" s="104">
        <v>65</v>
      </c>
      <c r="U27" s="104">
        <v>26</v>
      </c>
      <c r="V27" s="104">
        <v>39</v>
      </c>
      <c r="W27" s="101"/>
      <c r="X27" s="96"/>
      <c r="Y27" s="125"/>
      <c r="Z27" s="126"/>
      <c r="AA27" s="99"/>
      <c r="AB27" s="127"/>
      <c r="AC27" s="127"/>
      <c r="AD27" s="118"/>
      <c r="AE27" s="118"/>
      <c r="AF27" s="102" t="s">
        <v>314</v>
      </c>
      <c r="AG27" s="97"/>
      <c r="AH27" s="104">
        <v>1257</v>
      </c>
      <c r="AI27" s="104">
        <v>3311</v>
      </c>
      <c r="AJ27" s="104">
        <v>1622</v>
      </c>
      <c r="AK27" s="104">
        <v>1689</v>
      </c>
      <c r="AL27" s="101"/>
      <c r="AM27" s="148" t="s">
        <v>381</v>
      </c>
      <c r="AN27" s="150"/>
      <c r="AO27" s="151">
        <v>1327</v>
      </c>
      <c r="AP27" s="152">
        <v>3486</v>
      </c>
      <c r="AQ27" s="152">
        <v>1682</v>
      </c>
      <c r="AR27" s="152">
        <v>1804</v>
      </c>
      <c r="AS27" s="129"/>
      <c r="AT27" s="118"/>
      <c r="AU27" s="107" t="s">
        <v>370</v>
      </c>
      <c r="AV27" s="97"/>
      <c r="AW27" s="124">
        <v>1907</v>
      </c>
      <c r="AX27" s="124">
        <v>5096</v>
      </c>
      <c r="AY27" s="124">
        <v>2475</v>
      </c>
      <c r="AZ27" s="124">
        <v>2621</v>
      </c>
      <c r="BA27" s="101"/>
      <c r="BB27" s="96"/>
      <c r="BC27" s="125"/>
      <c r="BD27" s="126"/>
      <c r="BE27" s="99"/>
      <c r="BF27" s="127"/>
      <c r="BG27" s="127"/>
      <c r="BH27" s="161"/>
    </row>
    <row r="28" spans="1:60" ht="14.25" customHeight="1">
      <c r="A28" s="132"/>
      <c r="B28" s="102" t="s">
        <v>162</v>
      </c>
      <c r="C28" s="97"/>
      <c r="D28" s="104">
        <v>106</v>
      </c>
      <c r="E28" s="104">
        <v>200</v>
      </c>
      <c r="F28" s="104">
        <v>80</v>
      </c>
      <c r="G28" s="104">
        <v>120</v>
      </c>
      <c r="H28" s="106"/>
      <c r="I28" s="102" t="s">
        <v>154</v>
      </c>
      <c r="J28" s="97"/>
      <c r="K28" s="104">
        <v>440</v>
      </c>
      <c r="L28" s="104">
        <v>1021</v>
      </c>
      <c r="M28" s="104">
        <v>480</v>
      </c>
      <c r="N28" s="104">
        <v>541</v>
      </c>
      <c r="O28" s="129"/>
      <c r="P28" s="118"/>
      <c r="Q28" s="102" t="s">
        <v>253</v>
      </c>
      <c r="R28" s="108"/>
      <c r="S28" s="104">
        <v>57</v>
      </c>
      <c r="T28" s="104">
        <v>109</v>
      </c>
      <c r="U28" s="104">
        <v>47</v>
      </c>
      <c r="V28" s="104">
        <v>62</v>
      </c>
      <c r="W28" s="101"/>
      <c r="X28" s="102"/>
      <c r="Y28" s="97"/>
      <c r="Z28" s="128"/>
      <c r="AA28" s="121"/>
      <c r="AB28" s="129"/>
      <c r="AC28" s="128"/>
      <c r="AD28" s="118"/>
      <c r="AE28" s="118"/>
      <c r="AF28" s="102" t="s">
        <v>316</v>
      </c>
      <c r="AG28" s="125"/>
      <c r="AH28" s="104">
        <v>900</v>
      </c>
      <c r="AI28" s="104">
        <v>2501</v>
      </c>
      <c r="AJ28" s="104">
        <v>1221</v>
      </c>
      <c r="AK28" s="104">
        <v>1280</v>
      </c>
      <c r="AL28" s="101"/>
      <c r="AM28" s="107"/>
      <c r="AN28" s="118"/>
      <c r="AO28" s="155"/>
      <c r="AP28" s="120"/>
      <c r="AQ28" s="128"/>
      <c r="AR28" s="128"/>
      <c r="AS28" s="129"/>
      <c r="AT28" s="118"/>
      <c r="AU28" s="107" t="s">
        <v>372</v>
      </c>
      <c r="AV28" s="97"/>
      <c r="AW28" s="124">
        <v>755</v>
      </c>
      <c r="AX28" s="124">
        <v>2046</v>
      </c>
      <c r="AY28" s="124">
        <v>988</v>
      </c>
      <c r="AZ28" s="124">
        <v>1058</v>
      </c>
      <c r="BA28" s="101"/>
      <c r="BB28" s="102"/>
      <c r="BC28" s="97"/>
      <c r="BD28" s="128"/>
      <c r="BE28" s="121"/>
      <c r="BF28" s="129"/>
      <c r="BG28" s="128"/>
      <c r="BH28" s="161"/>
    </row>
    <row r="29" spans="1:60" ht="14.25" customHeight="1">
      <c r="A29" s="118"/>
      <c r="B29" s="102" t="s">
        <v>164</v>
      </c>
      <c r="C29" s="97"/>
      <c r="D29" s="104">
        <v>84</v>
      </c>
      <c r="E29" s="104">
        <v>165</v>
      </c>
      <c r="F29" s="104">
        <v>70</v>
      </c>
      <c r="G29" s="104">
        <v>95</v>
      </c>
      <c r="H29" s="101"/>
      <c r="I29" s="102" t="s">
        <v>156</v>
      </c>
      <c r="J29" s="97"/>
      <c r="K29" s="104">
        <v>239</v>
      </c>
      <c r="L29" s="104">
        <v>563</v>
      </c>
      <c r="M29" s="104">
        <v>294</v>
      </c>
      <c r="N29" s="104">
        <v>269</v>
      </c>
      <c r="O29" s="129"/>
      <c r="P29" s="118"/>
      <c r="Q29" s="102" t="s">
        <v>255</v>
      </c>
      <c r="R29" s="108"/>
      <c r="S29" s="104">
        <v>96</v>
      </c>
      <c r="T29" s="104">
        <v>239</v>
      </c>
      <c r="U29" s="104">
        <v>115</v>
      </c>
      <c r="V29" s="104">
        <v>124</v>
      </c>
      <c r="W29" s="101"/>
      <c r="X29" s="96" t="s">
        <v>245</v>
      </c>
      <c r="Y29" s="125"/>
      <c r="Z29" s="105">
        <v>2026</v>
      </c>
      <c r="AA29" s="105">
        <v>4933</v>
      </c>
      <c r="AB29" s="105">
        <v>2379</v>
      </c>
      <c r="AC29" s="105">
        <v>2554</v>
      </c>
      <c r="AD29" s="118"/>
      <c r="AE29" s="118"/>
      <c r="AF29" s="102" t="s">
        <v>317</v>
      </c>
      <c r="AG29" s="108"/>
      <c r="AH29" s="104">
        <v>455</v>
      </c>
      <c r="AI29" s="104">
        <v>1286</v>
      </c>
      <c r="AJ29" s="104">
        <v>611</v>
      </c>
      <c r="AK29" s="104">
        <v>675</v>
      </c>
      <c r="AL29" s="101"/>
      <c r="AM29" s="107" t="s">
        <v>382</v>
      </c>
      <c r="AN29" s="141"/>
      <c r="AO29" s="142">
        <v>157</v>
      </c>
      <c r="AP29" s="143">
        <v>318</v>
      </c>
      <c r="AQ29" s="143">
        <v>151</v>
      </c>
      <c r="AR29" s="143">
        <v>167</v>
      </c>
      <c r="AS29" s="129"/>
      <c r="AT29" s="118"/>
      <c r="AU29" s="102"/>
      <c r="AV29" s="108"/>
      <c r="AW29" s="104"/>
      <c r="AX29" s="104"/>
      <c r="AY29" s="104"/>
      <c r="AZ29" s="104"/>
      <c r="BA29" s="101"/>
      <c r="BB29" s="96"/>
      <c r="BC29" s="125"/>
      <c r="BD29" s="105"/>
      <c r="BE29" s="105"/>
      <c r="BF29" s="105"/>
      <c r="BG29" s="105"/>
      <c r="BH29" s="161"/>
    </row>
    <row r="30" spans="1:60" ht="14.25" customHeight="1">
      <c r="A30" s="118"/>
      <c r="B30" s="102"/>
      <c r="C30" s="97"/>
      <c r="D30" s="104"/>
      <c r="E30" s="104"/>
      <c r="F30" s="104"/>
      <c r="G30" s="104"/>
      <c r="H30" s="101"/>
      <c r="I30" s="102"/>
      <c r="J30" s="97"/>
      <c r="K30" s="104"/>
      <c r="L30" s="104"/>
      <c r="M30" s="104"/>
      <c r="N30" s="104"/>
      <c r="O30" s="129"/>
      <c r="P30" s="118"/>
      <c r="Q30" s="102"/>
      <c r="R30" s="108"/>
      <c r="S30" s="104"/>
      <c r="T30" s="104"/>
      <c r="U30" s="104"/>
      <c r="V30" s="104"/>
      <c r="W30" s="101"/>
      <c r="Y30" s="131"/>
      <c r="Z30" s="336"/>
      <c r="AA30" s="339"/>
      <c r="AB30" s="336"/>
      <c r="AC30" s="336"/>
      <c r="AD30" s="118"/>
      <c r="AE30" s="118"/>
      <c r="AF30" s="102"/>
      <c r="AG30" s="108"/>
      <c r="AH30" s="136"/>
      <c r="AI30" s="132"/>
      <c r="AJ30" s="132"/>
      <c r="AK30" s="128"/>
      <c r="AL30" s="101"/>
      <c r="AM30" s="107" t="s">
        <v>383</v>
      </c>
      <c r="AN30" s="141"/>
      <c r="AO30" s="142">
        <v>74</v>
      </c>
      <c r="AP30" s="143">
        <v>181</v>
      </c>
      <c r="AQ30" s="143">
        <v>78</v>
      </c>
      <c r="AR30" s="143">
        <v>103</v>
      </c>
      <c r="AS30" s="129"/>
      <c r="AT30" s="118"/>
      <c r="AU30" s="102"/>
      <c r="AV30" s="108"/>
      <c r="AW30" s="104"/>
      <c r="AX30" s="104"/>
      <c r="AY30" s="104"/>
      <c r="AZ30" s="104"/>
      <c r="BA30" s="101"/>
      <c r="BC30" s="131"/>
      <c r="BD30" s="336"/>
      <c r="BE30" s="339"/>
      <c r="BF30" s="336"/>
      <c r="BG30" s="336"/>
      <c r="BH30" s="161"/>
    </row>
    <row r="31" spans="1:60" ht="14.25" customHeight="1">
      <c r="A31" s="118"/>
      <c r="B31" s="102" t="s">
        <v>166</v>
      </c>
      <c r="C31" s="97"/>
      <c r="D31" s="104">
        <v>169</v>
      </c>
      <c r="E31" s="104">
        <v>269</v>
      </c>
      <c r="F31" s="104">
        <v>106</v>
      </c>
      <c r="G31" s="104">
        <v>163</v>
      </c>
      <c r="H31" s="101"/>
      <c r="I31" s="102" t="s">
        <v>666</v>
      </c>
      <c r="J31" s="97"/>
      <c r="K31" s="104">
        <v>346</v>
      </c>
      <c r="L31" s="104">
        <v>744</v>
      </c>
      <c r="M31" s="104">
        <v>346</v>
      </c>
      <c r="N31" s="104">
        <v>398</v>
      </c>
      <c r="O31" s="129"/>
      <c r="P31" s="118"/>
      <c r="Q31" s="102" t="s">
        <v>257</v>
      </c>
      <c r="R31" s="108"/>
      <c r="S31" s="104">
        <v>72</v>
      </c>
      <c r="T31" s="104">
        <v>174</v>
      </c>
      <c r="U31" s="104">
        <v>82</v>
      </c>
      <c r="V31" s="104">
        <v>92</v>
      </c>
      <c r="W31" s="101"/>
      <c r="X31" s="102" t="s">
        <v>247</v>
      </c>
      <c r="Y31" s="97"/>
      <c r="Z31" s="104">
        <v>569</v>
      </c>
      <c r="AA31" s="104">
        <v>1475</v>
      </c>
      <c r="AB31" s="104">
        <v>715</v>
      </c>
      <c r="AC31" s="104">
        <v>760</v>
      </c>
      <c r="AD31" s="118"/>
      <c r="AE31" s="118"/>
      <c r="AF31" s="96" t="s">
        <v>319</v>
      </c>
      <c r="AG31" s="108"/>
      <c r="AH31" s="105">
        <v>4412</v>
      </c>
      <c r="AI31" s="105">
        <v>10381</v>
      </c>
      <c r="AJ31" s="105">
        <v>5074</v>
      </c>
      <c r="AK31" s="105">
        <v>5307</v>
      </c>
      <c r="AL31" s="101"/>
      <c r="AM31" s="107" t="s">
        <v>384</v>
      </c>
      <c r="AN31" s="150"/>
      <c r="AO31" s="142">
        <v>169</v>
      </c>
      <c r="AP31" s="143">
        <v>517</v>
      </c>
      <c r="AQ31" s="143">
        <v>257</v>
      </c>
      <c r="AR31" s="143">
        <v>260</v>
      </c>
      <c r="AS31" s="129"/>
      <c r="AT31" s="118"/>
      <c r="AU31" s="102"/>
      <c r="AV31" s="108"/>
      <c r="AW31" s="104"/>
      <c r="AX31" s="104"/>
      <c r="AY31" s="104"/>
      <c r="AZ31" s="104"/>
      <c r="BA31" s="101"/>
      <c r="BB31" s="102"/>
      <c r="BC31" s="97"/>
      <c r="BD31" s="104"/>
      <c r="BE31" s="104"/>
      <c r="BF31" s="104"/>
      <c r="BG31" s="104"/>
      <c r="BH31" s="161"/>
    </row>
    <row r="32" spans="1:60" ht="14.25" customHeight="1">
      <c r="A32" s="118"/>
      <c r="B32" s="102" t="s">
        <v>168</v>
      </c>
      <c r="C32" s="97"/>
      <c r="D32" s="104">
        <v>117</v>
      </c>
      <c r="E32" s="104">
        <v>197</v>
      </c>
      <c r="F32" s="104">
        <v>99</v>
      </c>
      <c r="G32" s="104">
        <v>98</v>
      </c>
      <c r="H32" s="101"/>
      <c r="I32" s="102" t="s">
        <v>159</v>
      </c>
      <c r="J32" s="97"/>
      <c r="K32" s="104">
        <v>370</v>
      </c>
      <c r="L32" s="104">
        <v>907</v>
      </c>
      <c r="M32" s="104">
        <v>430</v>
      </c>
      <c r="N32" s="104">
        <v>477</v>
      </c>
      <c r="O32" s="129"/>
      <c r="P32" s="118"/>
      <c r="Q32" s="102" t="s">
        <v>259</v>
      </c>
      <c r="R32" s="108"/>
      <c r="S32" s="104">
        <v>85</v>
      </c>
      <c r="T32" s="104">
        <v>161</v>
      </c>
      <c r="U32" s="104">
        <v>68</v>
      </c>
      <c r="V32" s="104">
        <v>93</v>
      </c>
      <c r="W32" s="101"/>
      <c r="X32" s="130" t="s">
        <v>249</v>
      </c>
      <c r="Y32" s="131"/>
      <c r="Z32" s="104">
        <v>941</v>
      </c>
      <c r="AA32" s="104">
        <v>2214</v>
      </c>
      <c r="AB32" s="104">
        <v>1062</v>
      </c>
      <c r="AC32" s="104">
        <v>1152</v>
      </c>
      <c r="AD32" s="118"/>
      <c r="AE32" s="118"/>
      <c r="AF32" s="102"/>
      <c r="AG32" s="108"/>
      <c r="AH32" s="142"/>
      <c r="AI32" s="124"/>
      <c r="AJ32" s="124"/>
      <c r="AK32" s="124"/>
      <c r="AL32" s="101"/>
      <c r="AM32" s="158" t="s">
        <v>385</v>
      </c>
      <c r="AN32" s="118"/>
      <c r="AO32" s="142">
        <v>371</v>
      </c>
      <c r="AP32" s="143">
        <v>917</v>
      </c>
      <c r="AQ32" s="143">
        <v>439</v>
      </c>
      <c r="AR32" s="143">
        <v>478</v>
      </c>
      <c r="AS32" s="129"/>
      <c r="AT32" s="118"/>
      <c r="AU32" s="102"/>
      <c r="AV32" s="108"/>
      <c r="AW32" s="104"/>
      <c r="AX32" s="104"/>
      <c r="AY32" s="104"/>
      <c r="AZ32" s="104"/>
      <c r="BA32" s="101"/>
      <c r="BB32" s="130"/>
      <c r="BC32" s="131"/>
      <c r="BD32" s="104"/>
      <c r="BE32" s="104"/>
      <c r="BF32" s="104"/>
      <c r="BG32" s="104"/>
      <c r="BH32" s="161"/>
    </row>
    <row r="33" spans="1:60" ht="14.25" customHeight="1">
      <c r="A33" s="118"/>
      <c r="B33" s="107" t="s">
        <v>170</v>
      </c>
      <c r="C33" s="103"/>
      <c r="D33" s="104">
        <v>215</v>
      </c>
      <c r="E33" s="104">
        <v>416</v>
      </c>
      <c r="F33" s="104">
        <v>178</v>
      </c>
      <c r="G33" s="104">
        <v>238</v>
      </c>
      <c r="H33" s="101"/>
      <c r="I33" s="102" t="s">
        <v>161</v>
      </c>
      <c r="J33" s="103"/>
      <c r="K33" s="104">
        <v>212</v>
      </c>
      <c r="L33" s="104">
        <v>484</v>
      </c>
      <c r="M33" s="104">
        <v>232</v>
      </c>
      <c r="N33" s="104">
        <v>252</v>
      </c>
      <c r="O33" s="132"/>
      <c r="P33" s="118"/>
      <c r="Q33" s="102" t="s">
        <v>261</v>
      </c>
      <c r="R33" s="108"/>
      <c r="S33" s="104">
        <v>541</v>
      </c>
      <c r="T33" s="104">
        <v>1111</v>
      </c>
      <c r="U33" s="104">
        <v>522</v>
      </c>
      <c r="V33" s="104">
        <v>589</v>
      </c>
      <c r="W33" s="101"/>
      <c r="X33" s="130" t="s">
        <v>251</v>
      </c>
      <c r="Y33" s="131"/>
      <c r="Z33" s="104">
        <v>516</v>
      </c>
      <c r="AA33" s="104">
        <v>1244</v>
      </c>
      <c r="AB33" s="104">
        <v>602</v>
      </c>
      <c r="AC33" s="104">
        <v>642</v>
      </c>
      <c r="AD33" s="118"/>
      <c r="AE33" s="118"/>
      <c r="AF33" s="102" t="s">
        <v>322</v>
      </c>
      <c r="AG33" s="108"/>
      <c r="AH33" s="145">
        <v>1431</v>
      </c>
      <c r="AI33" s="104">
        <v>2902</v>
      </c>
      <c r="AJ33" s="104">
        <v>1420</v>
      </c>
      <c r="AK33" s="104">
        <v>1482</v>
      </c>
      <c r="AL33" s="106"/>
      <c r="AM33" s="107" t="s">
        <v>386</v>
      </c>
      <c r="AN33" s="118"/>
      <c r="AO33" s="142">
        <v>22</v>
      </c>
      <c r="AP33" s="143">
        <v>58</v>
      </c>
      <c r="AQ33" s="143">
        <v>26</v>
      </c>
      <c r="AR33" s="143">
        <v>32</v>
      </c>
      <c r="AS33" s="132"/>
      <c r="AT33" s="118"/>
      <c r="AU33" s="102"/>
      <c r="AV33" s="108"/>
      <c r="AW33" s="104"/>
      <c r="AX33" s="104"/>
      <c r="AY33" s="104"/>
      <c r="AZ33" s="104"/>
      <c r="BA33" s="101"/>
      <c r="BB33" s="130"/>
      <c r="BC33" s="131"/>
      <c r="BD33" s="104"/>
      <c r="BE33" s="104"/>
      <c r="BF33" s="104"/>
      <c r="BG33" s="104"/>
      <c r="BH33" s="161"/>
    </row>
    <row r="34" spans="1:60" ht="14.25" customHeight="1">
      <c r="A34" s="118"/>
      <c r="B34" s="102" t="s">
        <v>172</v>
      </c>
      <c r="C34" s="97"/>
      <c r="D34" s="104">
        <v>176</v>
      </c>
      <c r="E34" s="104">
        <v>307</v>
      </c>
      <c r="F34" s="104">
        <v>129</v>
      </c>
      <c r="G34" s="104">
        <v>178</v>
      </c>
      <c r="H34" s="106"/>
      <c r="I34" s="102" t="s">
        <v>163</v>
      </c>
      <c r="J34" s="97"/>
      <c r="K34" s="104">
        <v>290</v>
      </c>
      <c r="L34" s="104">
        <v>708</v>
      </c>
      <c r="M34" s="104">
        <v>323</v>
      </c>
      <c r="N34" s="104">
        <v>385</v>
      </c>
      <c r="O34" s="129"/>
      <c r="P34" s="118"/>
      <c r="Q34" s="102" t="s">
        <v>262</v>
      </c>
      <c r="R34" s="108"/>
      <c r="S34" s="104">
        <v>1611</v>
      </c>
      <c r="T34" s="104">
        <v>3566</v>
      </c>
      <c r="U34" s="104">
        <v>1689</v>
      </c>
      <c r="V34" s="104">
        <v>1877</v>
      </c>
      <c r="W34" s="101"/>
      <c r="X34" s="130"/>
      <c r="Y34" s="131"/>
      <c r="Z34" s="161"/>
      <c r="AD34" s="118"/>
      <c r="AE34" s="118"/>
      <c r="AF34" s="102" t="s">
        <v>324</v>
      </c>
      <c r="AG34" s="97"/>
      <c r="AH34" s="145">
        <v>1933</v>
      </c>
      <c r="AI34" s="104">
        <v>4897</v>
      </c>
      <c r="AJ34" s="104">
        <v>2403</v>
      </c>
      <c r="AK34" s="104">
        <v>2494</v>
      </c>
      <c r="AL34" s="106"/>
      <c r="AM34" s="107"/>
      <c r="AN34" s="118"/>
      <c r="AO34" s="145"/>
      <c r="AP34" s="146"/>
      <c r="AQ34" s="146"/>
      <c r="AR34" s="146"/>
      <c r="AS34" s="129"/>
      <c r="AT34" s="118"/>
      <c r="AU34" s="102"/>
      <c r="AV34" s="108"/>
      <c r="AW34" s="104"/>
      <c r="AX34" s="104"/>
      <c r="AY34" s="104"/>
      <c r="AZ34" s="104"/>
      <c r="BA34" s="101"/>
      <c r="BB34" s="130"/>
      <c r="BC34" s="131"/>
      <c r="BD34" s="161"/>
      <c r="BH34" s="161"/>
    </row>
    <row r="35" spans="1:60" ht="14.25" customHeight="1">
      <c r="A35" s="118"/>
      <c r="B35" s="102" t="s">
        <v>174</v>
      </c>
      <c r="C35" s="108"/>
      <c r="D35" s="104">
        <v>320</v>
      </c>
      <c r="E35" s="104">
        <v>538</v>
      </c>
      <c r="F35" s="104">
        <v>260</v>
      </c>
      <c r="G35" s="104">
        <v>278</v>
      </c>
      <c r="H35" s="101"/>
      <c r="I35" s="102" t="s">
        <v>165</v>
      </c>
      <c r="J35" s="97"/>
      <c r="K35" s="104">
        <v>512</v>
      </c>
      <c r="L35" s="104">
        <v>1072</v>
      </c>
      <c r="M35" s="104">
        <v>505</v>
      </c>
      <c r="N35" s="104">
        <v>567</v>
      </c>
      <c r="O35" s="129"/>
      <c r="P35" s="118"/>
      <c r="Q35" s="102" t="s">
        <v>264</v>
      </c>
      <c r="R35" s="108"/>
      <c r="S35" s="104">
        <v>61</v>
      </c>
      <c r="T35" s="104">
        <v>143</v>
      </c>
      <c r="U35" s="104">
        <v>76</v>
      </c>
      <c r="V35" s="104">
        <v>67</v>
      </c>
      <c r="W35" s="101"/>
      <c r="X35" s="96"/>
      <c r="Y35" s="97"/>
      <c r="Z35" s="126"/>
      <c r="AA35" s="127"/>
      <c r="AB35" s="127"/>
      <c r="AC35" s="127"/>
      <c r="AD35" s="118"/>
      <c r="AE35" s="118"/>
      <c r="AF35" s="102" t="s">
        <v>325</v>
      </c>
      <c r="AG35" s="108"/>
      <c r="AH35" s="145">
        <v>1048</v>
      </c>
      <c r="AI35" s="104">
        <v>2582</v>
      </c>
      <c r="AJ35" s="104">
        <v>1251</v>
      </c>
      <c r="AK35" s="104">
        <v>1331</v>
      </c>
      <c r="AL35" s="101"/>
      <c r="AM35" s="156" t="s">
        <v>387</v>
      </c>
      <c r="AN35" s="118"/>
      <c r="AO35" s="142">
        <v>226</v>
      </c>
      <c r="AP35" s="143">
        <v>645</v>
      </c>
      <c r="AQ35" s="143">
        <v>320</v>
      </c>
      <c r="AR35" s="143">
        <v>325</v>
      </c>
      <c r="AS35" s="129"/>
      <c r="AT35" s="118"/>
      <c r="AU35" s="102"/>
      <c r="AV35" s="108"/>
      <c r="AW35" s="104"/>
      <c r="AX35" s="104"/>
      <c r="AY35" s="104"/>
      <c r="AZ35" s="104"/>
      <c r="BA35" s="101"/>
      <c r="BB35" s="96"/>
      <c r="BC35" s="97"/>
      <c r="BD35" s="126"/>
      <c r="BE35" s="127"/>
      <c r="BF35" s="127"/>
      <c r="BG35" s="127"/>
      <c r="BH35" s="161"/>
    </row>
    <row r="36" spans="1:60" ht="14.25" customHeight="1">
      <c r="A36" s="118"/>
      <c r="B36" s="102"/>
      <c r="C36" s="108"/>
      <c r="D36" s="104"/>
      <c r="E36" s="104"/>
      <c r="F36" s="104"/>
      <c r="G36" s="104"/>
      <c r="H36" s="101"/>
      <c r="I36" s="102"/>
      <c r="J36" s="97"/>
      <c r="K36" s="104"/>
      <c r="L36" s="104"/>
      <c r="M36" s="104"/>
      <c r="N36" s="104"/>
      <c r="O36" s="129"/>
      <c r="P36" s="118"/>
      <c r="Q36" s="102"/>
      <c r="R36" s="108"/>
      <c r="S36" s="104"/>
      <c r="T36" s="104"/>
      <c r="U36" s="104"/>
      <c r="V36" s="104"/>
      <c r="W36" s="101"/>
      <c r="X36" s="96" t="s">
        <v>254</v>
      </c>
      <c r="Y36" s="97"/>
      <c r="Z36" s="105">
        <v>4051</v>
      </c>
      <c r="AA36" s="105">
        <v>9494</v>
      </c>
      <c r="AB36" s="105">
        <v>4510</v>
      </c>
      <c r="AC36" s="105">
        <v>4984</v>
      </c>
      <c r="AD36" s="132"/>
      <c r="AE36" s="118"/>
      <c r="AF36" s="96"/>
      <c r="AG36" s="108"/>
      <c r="AH36" s="136"/>
      <c r="AI36" s="132"/>
      <c r="AJ36" s="132"/>
      <c r="AK36" s="128"/>
      <c r="AL36" s="106"/>
      <c r="AM36" s="156" t="s">
        <v>388</v>
      </c>
      <c r="AN36" s="118"/>
      <c r="AO36" s="142">
        <v>225</v>
      </c>
      <c r="AP36" s="143">
        <v>632</v>
      </c>
      <c r="AQ36" s="143">
        <v>297</v>
      </c>
      <c r="AR36" s="143">
        <v>335</v>
      </c>
      <c r="AS36" s="129"/>
      <c r="AT36" s="118"/>
      <c r="AU36" s="102"/>
      <c r="AV36" s="108"/>
      <c r="AW36" s="104"/>
      <c r="AX36" s="104"/>
      <c r="AY36" s="104"/>
      <c r="AZ36" s="104"/>
      <c r="BA36" s="101"/>
      <c r="BB36" s="96"/>
      <c r="BC36" s="97"/>
      <c r="BD36" s="105"/>
      <c r="BE36" s="105"/>
      <c r="BF36" s="105"/>
      <c r="BG36" s="105"/>
      <c r="BH36" s="161"/>
    </row>
    <row r="37" spans="1:60" ht="14.25" customHeight="1">
      <c r="A37" s="118"/>
      <c r="B37" s="102" t="s">
        <v>176</v>
      </c>
      <c r="C37" s="108"/>
      <c r="D37" s="104">
        <v>272</v>
      </c>
      <c r="E37" s="104">
        <v>516</v>
      </c>
      <c r="F37" s="104">
        <v>249</v>
      </c>
      <c r="G37" s="104">
        <v>267</v>
      </c>
      <c r="H37" s="101"/>
      <c r="I37" s="102" t="s">
        <v>167</v>
      </c>
      <c r="J37" s="97"/>
      <c r="K37" s="104">
        <v>315</v>
      </c>
      <c r="L37" s="104">
        <v>720</v>
      </c>
      <c r="M37" s="104">
        <v>366</v>
      </c>
      <c r="N37" s="104">
        <v>354</v>
      </c>
      <c r="O37" s="129"/>
      <c r="P37" s="118"/>
      <c r="Q37" s="102"/>
      <c r="R37" s="108"/>
      <c r="S37" s="104"/>
      <c r="T37" s="104"/>
      <c r="U37" s="104"/>
      <c r="V37" s="104"/>
      <c r="W37" s="101"/>
      <c r="X37" s="102"/>
      <c r="Y37" s="97"/>
      <c r="Z37" s="334"/>
      <c r="AA37" s="335"/>
      <c r="AB37" s="334"/>
      <c r="AC37" s="334"/>
      <c r="AD37" s="132"/>
      <c r="AE37" s="118"/>
      <c r="AF37" s="96" t="s">
        <v>326</v>
      </c>
      <c r="AG37" s="108"/>
      <c r="AH37" s="151">
        <v>2251</v>
      </c>
      <c r="AI37" s="105">
        <v>5948</v>
      </c>
      <c r="AJ37" s="105">
        <v>2854</v>
      </c>
      <c r="AK37" s="153">
        <v>3094</v>
      </c>
      <c r="AL37" s="106"/>
      <c r="AM37" s="156" t="s">
        <v>389</v>
      </c>
      <c r="AN37" s="150"/>
      <c r="AO37" s="142">
        <v>83</v>
      </c>
      <c r="AP37" s="143">
        <v>218</v>
      </c>
      <c r="AQ37" s="143">
        <v>114</v>
      </c>
      <c r="AR37" s="143">
        <v>104</v>
      </c>
      <c r="AS37" s="129"/>
      <c r="AT37" s="118"/>
      <c r="AU37" s="102"/>
      <c r="AV37" s="108"/>
      <c r="AW37" s="104"/>
      <c r="AX37" s="104"/>
      <c r="AY37" s="104"/>
      <c r="AZ37" s="104"/>
      <c r="BA37" s="101"/>
      <c r="BB37" s="102"/>
      <c r="BC37" s="97"/>
      <c r="BD37" s="334"/>
      <c r="BE37" s="335"/>
      <c r="BF37" s="334"/>
      <c r="BG37" s="334"/>
      <c r="BH37" s="161"/>
    </row>
    <row r="38" spans="1:59" ht="14.25" customHeight="1">
      <c r="A38" s="118"/>
      <c r="B38" s="102" t="s">
        <v>178</v>
      </c>
      <c r="C38" s="108"/>
      <c r="D38" s="104">
        <v>4</v>
      </c>
      <c r="E38" s="104">
        <v>7</v>
      </c>
      <c r="F38" s="104">
        <v>3</v>
      </c>
      <c r="G38" s="104">
        <v>4</v>
      </c>
      <c r="H38" s="101"/>
      <c r="I38" s="102" t="s">
        <v>169</v>
      </c>
      <c r="J38" s="97"/>
      <c r="K38" s="104">
        <v>15</v>
      </c>
      <c r="L38" s="104">
        <v>31</v>
      </c>
      <c r="M38" s="104">
        <v>18</v>
      </c>
      <c r="N38" s="104">
        <v>13</v>
      </c>
      <c r="O38" s="129"/>
      <c r="P38" s="118"/>
      <c r="Q38" s="96" t="s">
        <v>267</v>
      </c>
      <c r="R38" s="340"/>
      <c r="S38" s="134">
        <v>51673</v>
      </c>
      <c r="T38" s="134">
        <v>123352</v>
      </c>
      <c r="U38" s="134">
        <v>59855</v>
      </c>
      <c r="V38" s="134">
        <v>63497</v>
      </c>
      <c r="W38" s="101"/>
      <c r="X38" s="102" t="s">
        <v>256</v>
      </c>
      <c r="Y38" s="97"/>
      <c r="Z38" s="104">
        <v>1749</v>
      </c>
      <c r="AA38" s="104">
        <v>4126</v>
      </c>
      <c r="AB38" s="104">
        <v>1939</v>
      </c>
      <c r="AC38" s="104">
        <v>2187</v>
      </c>
      <c r="AD38" s="132"/>
      <c r="AE38" s="118"/>
      <c r="AF38" s="102"/>
      <c r="AG38" s="108"/>
      <c r="AH38" s="337"/>
      <c r="AI38" s="335"/>
      <c r="AJ38" s="334"/>
      <c r="AK38" s="341"/>
      <c r="AL38" s="106"/>
      <c r="AM38" s="141"/>
      <c r="AN38" s="103"/>
      <c r="AO38" s="132"/>
      <c r="AP38" s="132"/>
      <c r="AQ38" s="132"/>
      <c r="AR38" s="132"/>
      <c r="AS38" s="129"/>
      <c r="AT38" s="118"/>
      <c r="AU38" s="96"/>
      <c r="AV38" s="340"/>
      <c r="AW38" s="134"/>
      <c r="AX38" s="134"/>
      <c r="AY38" s="134"/>
      <c r="AZ38" s="134"/>
      <c r="BA38" s="101"/>
      <c r="BB38" s="102"/>
      <c r="BC38" s="97"/>
      <c r="BD38" s="104"/>
      <c r="BE38" s="104"/>
      <c r="BF38" s="104"/>
      <c r="BG38" s="104"/>
    </row>
    <row r="39" spans="1:59" ht="14.25" customHeight="1">
      <c r="A39" s="118"/>
      <c r="B39" s="102" t="s">
        <v>180</v>
      </c>
      <c r="C39" s="108"/>
      <c r="D39" s="104">
        <v>299</v>
      </c>
      <c r="E39" s="104">
        <v>715</v>
      </c>
      <c r="F39" s="104">
        <v>333</v>
      </c>
      <c r="G39" s="104">
        <v>382</v>
      </c>
      <c r="H39" s="101"/>
      <c r="I39" s="102" t="s">
        <v>171</v>
      </c>
      <c r="J39" s="97"/>
      <c r="K39" s="104">
        <v>193</v>
      </c>
      <c r="L39" s="104">
        <v>353</v>
      </c>
      <c r="M39" s="104">
        <v>172</v>
      </c>
      <c r="N39" s="104">
        <v>181</v>
      </c>
      <c r="O39" s="129"/>
      <c r="P39" s="118"/>
      <c r="Q39" s="102"/>
      <c r="R39" s="108"/>
      <c r="S39" s="104"/>
      <c r="T39" s="104"/>
      <c r="U39" s="104"/>
      <c r="V39" s="104"/>
      <c r="W39" s="342"/>
      <c r="X39" s="102" t="s">
        <v>258</v>
      </c>
      <c r="Y39" s="97"/>
      <c r="Z39" s="104">
        <v>1819</v>
      </c>
      <c r="AA39" s="104">
        <v>4109</v>
      </c>
      <c r="AB39" s="104">
        <v>1940</v>
      </c>
      <c r="AC39" s="104">
        <v>2169</v>
      </c>
      <c r="AD39" s="132"/>
      <c r="AE39" s="118"/>
      <c r="AF39" s="102" t="s">
        <v>328</v>
      </c>
      <c r="AG39" s="108"/>
      <c r="AH39" s="145">
        <v>429</v>
      </c>
      <c r="AI39" s="104">
        <v>1094</v>
      </c>
      <c r="AJ39" s="104">
        <v>543</v>
      </c>
      <c r="AK39" s="147">
        <v>551</v>
      </c>
      <c r="AL39" s="106"/>
      <c r="AM39" s="141"/>
      <c r="AN39" s="103"/>
      <c r="AO39" s="132"/>
      <c r="AP39" s="132"/>
      <c r="AQ39" s="132"/>
      <c r="AR39" s="141"/>
      <c r="AS39" s="129"/>
      <c r="AT39" s="118"/>
      <c r="AU39" s="102"/>
      <c r="AV39" s="108"/>
      <c r="AW39" s="104"/>
      <c r="AX39" s="104"/>
      <c r="AY39" s="104"/>
      <c r="AZ39" s="104"/>
      <c r="BA39" s="342"/>
      <c r="BB39" s="102"/>
      <c r="BC39" s="97"/>
      <c r="BD39" s="104"/>
      <c r="BE39" s="104"/>
      <c r="BF39" s="104"/>
      <c r="BG39" s="104"/>
    </row>
    <row r="40" spans="1:59" ht="14.25" customHeight="1">
      <c r="A40" s="132"/>
      <c r="B40" s="102" t="s">
        <v>182</v>
      </c>
      <c r="C40" s="108"/>
      <c r="D40" s="104">
        <v>9</v>
      </c>
      <c r="E40" s="104">
        <v>17</v>
      </c>
      <c r="F40" s="104">
        <v>10</v>
      </c>
      <c r="G40" s="104">
        <v>7</v>
      </c>
      <c r="H40" s="106"/>
      <c r="I40" s="102" t="s">
        <v>173</v>
      </c>
      <c r="J40" s="97"/>
      <c r="K40" s="104">
        <v>266</v>
      </c>
      <c r="L40" s="104">
        <v>533</v>
      </c>
      <c r="M40" s="104">
        <v>234</v>
      </c>
      <c r="N40" s="104">
        <v>299</v>
      </c>
      <c r="O40" s="129"/>
      <c r="P40" s="118"/>
      <c r="Q40" s="102"/>
      <c r="R40" s="108"/>
      <c r="S40" s="104"/>
      <c r="T40" s="104"/>
      <c r="U40" s="104"/>
      <c r="V40" s="104"/>
      <c r="W40" s="101"/>
      <c r="X40" s="102" t="s">
        <v>260</v>
      </c>
      <c r="Y40" s="97"/>
      <c r="Z40" s="104">
        <v>483</v>
      </c>
      <c r="AA40" s="104">
        <v>1259</v>
      </c>
      <c r="AB40" s="104">
        <v>631</v>
      </c>
      <c r="AC40" s="104">
        <v>628</v>
      </c>
      <c r="AD40" s="132"/>
      <c r="AE40" s="118"/>
      <c r="AF40" s="102" t="s">
        <v>330</v>
      </c>
      <c r="AG40" s="108"/>
      <c r="AH40" s="145">
        <v>424</v>
      </c>
      <c r="AI40" s="104">
        <v>1097</v>
      </c>
      <c r="AJ40" s="104">
        <v>520</v>
      </c>
      <c r="AK40" s="147">
        <v>577</v>
      </c>
      <c r="AL40" s="106"/>
      <c r="AM40" s="148" t="s">
        <v>390</v>
      </c>
      <c r="AN40" s="343"/>
      <c r="AO40" s="151">
        <v>2665</v>
      </c>
      <c r="AP40" s="105">
        <v>7996</v>
      </c>
      <c r="AQ40" s="105">
        <v>3956</v>
      </c>
      <c r="AR40" s="152">
        <v>4040</v>
      </c>
      <c r="AS40" s="129"/>
      <c r="AT40" s="118"/>
      <c r="AU40" s="102"/>
      <c r="AV40" s="108"/>
      <c r="AW40" s="104"/>
      <c r="AX40" s="104"/>
      <c r="AY40" s="104"/>
      <c r="AZ40" s="104"/>
      <c r="BA40" s="101"/>
      <c r="BB40" s="102"/>
      <c r="BC40" s="97"/>
      <c r="BD40" s="104"/>
      <c r="BE40" s="104"/>
      <c r="BF40" s="104"/>
      <c r="BG40" s="104"/>
    </row>
    <row r="41" spans="1:59" ht="14.25" customHeight="1">
      <c r="A41" s="118"/>
      <c r="B41" s="102" t="s">
        <v>184</v>
      </c>
      <c r="C41" s="108"/>
      <c r="D41" s="104">
        <v>14</v>
      </c>
      <c r="E41" s="104">
        <v>14</v>
      </c>
      <c r="F41" s="104">
        <v>14</v>
      </c>
      <c r="G41" s="104" t="s">
        <v>185</v>
      </c>
      <c r="H41" s="101"/>
      <c r="I41" s="102" t="s">
        <v>175</v>
      </c>
      <c r="J41" s="97"/>
      <c r="K41" s="104">
        <v>432</v>
      </c>
      <c r="L41" s="104">
        <v>825</v>
      </c>
      <c r="M41" s="104">
        <v>386</v>
      </c>
      <c r="N41" s="104">
        <v>439</v>
      </c>
      <c r="O41" s="129"/>
      <c r="P41" s="118"/>
      <c r="Q41" s="96" t="s">
        <v>270</v>
      </c>
      <c r="R41" s="340"/>
      <c r="S41" s="134">
        <v>6985</v>
      </c>
      <c r="T41" s="134">
        <v>13155</v>
      </c>
      <c r="U41" s="134">
        <v>6472</v>
      </c>
      <c r="V41" s="134">
        <v>6683</v>
      </c>
      <c r="W41" s="101"/>
      <c r="X41" s="102"/>
      <c r="Y41" s="97"/>
      <c r="Z41" s="141"/>
      <c r="AA41" s="132"/>
      <c r="AB41" s="132"/>
      <c r="AC41" s="132"/>
      <c r="AD41" s="132"/>
      <c r="AE41" s="118"/>
      <c r="AF41" s="102" t="s">
        <v>331</v>
      </c>
      <c r="AG41" s="108"/>
      <c r="AH41" s="145">
        <v>288</v>
      </c>
      <c r="AI41" s="104">
        <v>796</v>
      </c>
      <c r="AJ41" s="104">
        <v>382</v>
      </c>
      <c r="AK41" s="147">
        <v>414</v>
      </c>
      <c r="AL41" s="106"/>
      <c r="AM41" s="132"/>
      <c r="AN41" s="144"/>
      <c r="AO41" s="145"/>
      <c r="AP41" s="104"/>
      <c r="AQ41" s="104"/>
      <c r="AR41" s="146"/>
      <c r="AS41" s="129"/>
      <c r="AT41" s="118"/>
      <c r="AU41" s="96"/>
      <c r="AV41" s="340"/>
      <c r="AW41" s="134"/>
      <c r="AX41" s="134"/>
      <c r="AY41" s="134"/>
      <c r="AZ41" s="134"/>
      <c r="BA41" s="101"/>
      <c r="BB41" s="102"/>
      <c r="BC41" s="97"/>
      <c r="BD41" s="141"/>
      <c r="BE41" s="132"/>
      <c r="BF41" s="132"/>
      <c r="BG41" s="132"/>
    </row>
    <row r="42" spans="1:59" ht="14.25" customHeight="1">
      <c r="A42" s="118"/>
      <c r="B42" s="102"/>
      <c r="C42" s="108"/>
      <c r="D42" s="104"/>
      <c r="E42" s="104"/>
      <c r="F42" s="104"/>
      <c r="G42" s="104"/>
      <c r="H42" s="101"/>
      <c r="I42" s="102"/>
      <c r="J42" s="97"/>
      <c r="K42" s="104"/>
      <c r="L42" s="104"/>
      <c r="M42" s="104"/>
      <c r="N42" s="104"/>
      <c r="O42" s="129"/>
      <c r="P42" s="118"/>
      <c r="Q42" s="102"/>
      <c r="R42" s="108"/>
      <c r="S42" s="104"/>
      <c r="T42" s="104"/>
      <c r="U42" s="104"/>
      <c r="V42" s="104"/>
      <c r="W42" s="101"/>
      <c r="Y42" s="97"/>
      <c r="Z42" s="126"/>
      <c r="AA42" s="127"/>
      <c r="AB42" s="127"/>
      <c r="AC42" s="127"/>
      <c r="AD42" s="132"/>
      <c r="AE42" s="118"/>
      <c r="AF42" s="102" t="s">
        <v>333</v>
      </c>
      <c r="AG42" s="108"/>
      <c r="AH42" s="145">
        <v>345</v>
      </c>
      <c r="AI42" s="104">
        <v>946</v>
      </c>
      <c r="AJ42" s="104">
        <v>463</v>
      </c>
      <c r="AK42" s="147">
        <v>483</v>
      </c>
      <c r="AL42" s="106"/>
      <c r="AM42" s="107" t="s">
        <v>391</v>
      </c>
      <c r="AN42" s="144"/>
      <c r="AO42" s="142">
        <v>362</v>
      </c>
      <c r="AP42" s="124">
        <v>1057</v>
      </c>
      <c r="AQ42" s="124">
        <v>542</v>
      </c>
      <c r="AR42" s="143">
        <v>515</v>
      </c>
      <c r="AS42" s="129"/>
      <c r="AT42" s="118"/>
      <c r="AU42" s="102"/>
      <c r="AV42" s="108"/>
      <c r="AW42" s="104"/>
      <c r="AX42" s="104"/>
      <c r="AY42" s="104"/>
      <c r="AZ42" s="104"/>
      <c r="BA42" s="101"/>
      <c r="BC42" s="97"/>
      <c r="BD42" s="126"/>
      <c r="BE42" s="127"/>
      <c r="BF42" s="127"/>
      <c r="BG42" s="127"/>
    </row>
    <row r="43" spans="1:59" ht="14.25" customHeight="1">
      <c r="A43" s="118"/>
      <c r="B43" s="102" t="s">
        <v>187</v>
      </c>
      <c r="C43" s="108"/>
      <c r="D43" s="104">
        <v>39</v>
      </c>
      <c r="E43" s="104">
        <v>42</v>
      </c>
      <c r="F43" s="104">
        <v>39</v>
      </c>
      <c r="G43" s="104">
        <v>3</v>
      </c>
      <c r="H43" s="101"/>
      <c r="I43" s="102" t="s">
        <v>177</v>
      </c>
      <c r="J43" s="97"/>
      <c r="K43" s="104">
        <v>647</v>
      </c>
      <c r="L43" s="104">
        <v>1305</v>
      </c>
      <c r="M43" s="104">
        <v>596</v>
      </c>
      <c r="N43" s="104">
        <v>709</v>
      </c>
      <c r="O43" s="129"/>
      <c r="P43" s="118"/>
      <c r="Q43" s="102" t="s">
        <v>272</v>
      </c>
      <c r="R43" s="108"/>
      <c r="S43" s="104">
        <v>245</v>
      </c>
      <c r="T43" s="104">
        <v>517</v>
      </c>
      <c r="U43" s="104">
        <v>253</v>
      </c>
      <c r="V43" s="104">
        <v>264</v>
      </c>
      <c r="W43" s="101"/>
      <c r="X43" s="96" t="s">
        <v>263</v>
      </c>
      <c r="Y43" s="97"/>
      <c r="Z43" s="105">
        <v>3088</v>
      </c>
      <c r="AA43" s="105">
        <v>7542</v>
      </c>
      <c r="AB43" s="105">
        <v>3694</v>
      </c>
      <c r="AC43" s="105">
        <v>3848</v>
      </c>
      <c r="AD43" s="132"/>
      <c r="AE43" s="118"/>
      <c r="AF43" s="102" t="s">
        <v>335</v>
      </c>
      <c r="AG43" s="108"/>
      <c r="AH43" s="145">
        <v>158</v>
      </c>
      <c r="AI43" s="104">
        <v>439</v>
      </c>
      <c r="AJ43" s="104">
        <v>221</v>
      </c>
      <c r="AK43" s="147">
        <v>218</v>
      </c>
      <c r="AL43" s="106"/>
      <c r="AM43" s="107" t="s">
        <v>392</v>
      </c>
      <c r="AN43" s="125"/>
      <c r="AO43" s="124">
        <v>269</v>
      </c>
      <c r="AP43" s="124">
        <v>882</v>
      </c>
      <c r="AQ43" s="124">
        <v>421</v>
      </c>
      <c r="AR43" s="124">
        <v>461</v>
      </c>
      <c r="AS43" s="129"/>
      <c r="AT43" s="118"/>
      <c r="AU43" s="102"/>
      <c r="AV43" s="108"/>
      <c r="AW43" s="104"/>
      <c r="AX43" s="104"/>
      <c r="AY43" s="104"/>
      <c r="AZ43" s="104"/>
      <c r="BA43" s="101"/>
      <c r="BB43" s="96"/>
      <c r="BC43" s="97"/>
      <c r="BD43" s="105"/>
      <c r="BE43" s="105"/>
      <c r="BF43" s="105"/>
      <c r="BG43" s="105"/>
    </row>
    <row r="44" spans="1:59" ht="14.25" customHeight="1">
      <c r="A44" s="118"/>
      <c r="B44" s="102" t="s">
        <v>189</v>
      </c>
      <c r="C44" s="108"/>
      <c r="D44" s="104">
        <v>2</v>
      </c>
      <c r="E44" s="104">
        <v>2</v>
      </c>
      <c r="F44" s="104">
        <v>2</v>
      </c>
      <c r="G44" s="104" t="s">
        <v>185</v>
      </c>
      <c r="H44" s="101"/>
      <c r="I44" s="102" t="s">
        <v>179</v>
      </c>
      <c r="J44" s="97"/>
      <c r="K44" s="104">
        <v>319</v>
      </c>
      <c r="L44" s="104">
        <v>613</v>
      </c>
      <c r="M44" s="104">
        <v>274</v>
      </c>
      <c r="N44" s="104">
        <v>339</v>
      </c>
      <c r="O44" s="129"/>
      <c r="P44" s="118"/>
      <c r="Q44" s="102" t="s">
        <v>273</v>
      </c>
      <c r="R44" s="108"/>
      <c r="S44" s="104">
        <v>279</v>
      </c>
      <c r="T44" s="104">
        <v>666</v>
      </c>
      <c r="U44" s="104">
        <v>321</v>
      </c>
      <c r="V44" s="104">
        <v>345</v>
      </c>
      <c r="W44" s="101"/>
      <c r="X44" s="102"/>
      <c r="Y44" s="97"/>
      <c r="Z44" s="344"/>
      <c r="AA44" s="335"/>
      <c r="AB44" s="334"/>
      <c r="AC44" s="334"/>
      <c r="AD44" s="132"/>
      <c r="AE44" s="118"/>
      <c r="AF44" s="102" t="s">
        <v>337</v>
      </c>
      <c r="AG44" s="108"/>
      <c r="AH44" s="145">
        <v>607</v>
      </c>
      <c r="AI44" s="104">
        <v>1576</v>
      </c>
      <c r="AJ44" s="104">
        <v>725</v>
      </c>
      <c r="AK44" s="147">
        <v>851</v>
      </c>
      <c r="AL44" s="106"/>
      <c r="AM44" s="107" t="s">
        <v>393</v>
      </c>
      <c r="AN44" s="125"/>
      <c r="AO44" s="124">
        <v>667</v>
      </c>
      <c r="AP44" s="124">
        <v>1910</v>
      </c>
      <c r="AQ44" s="124">
        <v>954</v>
      </c>
      <c r="AR44" s="124">
        <v>956</v>
      </c>
      <c r="AS44" s="129"/>
      <c r="AT44" s="118"/>
      <c r="AU44" s="102"/>
      <c r="AV44" s="108"/>
      <c r="AW44" s="104"/>
      <c r="AX44" s="104"/>
      <c r="AY44" s="104"/>
      <c r="AZ44" s="104"/>
      <c r="BA44" s="101"/>
      <c r="BB44" s="102"/>
      <c r="BC44" s="97"/>
      <c r="BD44" s="344"/>
      <c r="BE44" s="335"/>
      <c r="BF44" s="334"/>
      <c r="BG44" s="334"/>
    </row>
    <row r="45" spans="1:59" ht="14.25" customHeight="1">
      <c r="A45" s="118"/>
      <c r="B45" s="102" t="s">
        <v>191</v>
      </c>
      <c r="C45" s="97"/>
      <c r="D45" s="104">
        <v>64</v>
      </c>
      <c r="E45" s="104">
        <v>110</v>
      </c>
      <c r="F45" s="104">
        <v>55</v>
      </c>
      <c r="G45" s="104">
        <v>55</v>
      </c>
      <c r="H45" s="101"/>
      <c r="I45" s="102" t="s">
        <v>181</v>
      </c>
      <c r="J45" s="97"/>
      <c r="K45" s="104">
        <v>136</v>
      </c>
      <c r="L45" s="104">
        <v>297</v>
      </c>
      <c r="M45" s="104">
        <v>137</v>
      </c>
      <c r="N45" s="104">
        <v>160</v>
      </c>
      <c r="O45" s="129"/>
      <c r="P45" s="118"/>
      <c r="Q45" s="102" t="s">
        <v>275</v>
      </c>
      <c r="R45" s="108"/>
      <c r="S45" s="104">
        <v>390</v>
      </c>
      <c r="T45" s="104">
        <v>711</v>
      </c>
      <c r="U45" s="104">
        <v>354</v>
      </c>
      <c r="V45" s="104">
        <v>357</v>
      </c>
      <c r="W45" s="101"/>
      <c r="X45" s="102" t="s">
        <v>265</v>
      </c>
      <c r="Y45" s="97"/>
      <c r="Z45" s="104">
        <v>2069</v>
      </c>
      <c r="AA45" s="104">
        <v>4859</v>
      </c>
      <c r="AB45" s="104">
        <v>2405</v>
      </c>
      <c r="AC45" s="104">
        <v>2454</v>
      </c>
      <c r="AD45" s="132"/>
      <c r="AE45" s="118"/>
      <c r="AF45" s="132"/>
      <c r="AG45" s="108"/>
      <c r="AH45" s="133"/>
      <c r="AI45" s="121"/>
      <c r="AJ45" s="129"/>
      <c r="AK45" s="128"/>
      <c r="AL45" s="106"/>
      <c r="AM45" s="107" t="s">
        <v>394</v>
      </c>
      <c r="AN45" s="97"/>
      <c r="AO45" s="124">
        <v>677</v>
      </c>
      <c r="AP45" s="124">
        <v>1979</v>
      </c>
      <c r="AQ45" s="124">
        <v>969</v>
      </c>
      <c r="AR45" s="124">
        <v>1010</v>
      </c>
      <c r="AS45" s="129"/>
      <c r="AT45" s="118"/>
      <c r="AU45" s="102"/>
      <c r="AV45" s="108"/>
      <c r="AW45" s="104"/>
      <c r="AX45" s="104"/>
      <c r="AY45" s="104"/>
      <c r="AZ45" s="104"/>
      <c r="BA45" s="101"/>
      <c r="BB45" s="102"/>
      <c r="BC45" s="97"/>
      <c r="BD45" s="104"/>
      <c r="BE45" s="104"/>
      <c r="BF45" s="104"/>
      <c r="BG45" s="104"/>
    </row>
    <row r="46" spans="1:59" ht="14.25" customHeight="1">
      <c r="A46" s="118"/>
      <c r="B46" s="107" t="s">
        <v>193</v>
      </c>
      <c r="C46" s="103"/>
      <c r="D46" s="104">
        <v>124</v>
      </c>
      <c r="E46" s="104">
        <v>207</v>
      </c>
      <c r="F46" s="104">
        <v>93</v>
      </c>
      <c r="G46" s="104">
        <v>114</v>
      </c>
      <c r="H46" s="106"/>
      <c r="I46" s="102" t="s">
        <v>183</v>
      </c>
      <c r="J46" s="97"/>
      <c r="K46" s="104">
        <v>211</v>
      </c>
      <c r="L46" s="104">
        <v>442</v>
      </c>
      <c r="M46" s="104">
        <v>200</v>
      </c>
      <c r="N46" s="104">
        <v>242</v>
      </c>
      <c r="O46" s="129"/>
      <c r="P46" s="118"/>
      <c r="Q46" s="102" t="s">
        <v>276</v>
      </c>
      <c r="R46" s="108"/>
      <c r="S46" s="104">
        <v>418</v>
      </c>
      <c r="T46" s="104">
        <v>747</v>
      </c>
      <c r="U46" s="104">
        <v>360</v>
      </c>
      <c r="V46" s="104">
        <v>387</v>
      </c>
      <c r="W46" s="101"/>
      <c r="X46" s="102" t="s">
        <v>266</v>
      </c>
      <c r="Y46" s="97"/>
      <c r="Z46" s="104">
        <v>738</v>
      </c>
      <c r="AA46" s="104">
        <v>1932</v>
      </c>
      <c r="AB46" s="104">
        <v>926</v>
      </c>
      <c r="AC46" s="104">
        <v>1006</v>
      </c>
      <c r="AD46" s="132"/>
      <c r="AE46" s="118"/>
      <c r="AF46" s="96" t="s">
        <v>340</v>
      </c>
      <c r="AG46" s="108"/>
      <c r="AH46" s="151">
        <v>4492</v>
      </c>
      <c r="AI46" s="105">
        <v>10869</v>
      </c>
      <c r="AJ46" s="105">
        <v>5274</v>
      </c>
      <c r="AK46" s="153">
        <v>5595</v>
      </c>
      <c r="AL46" s="106"/>
      <c r="AM46" s="107" t="s">
        <v>395</v>
      </c>
      <c r="AN46" s="125"/>
      <c r="AO46" s="124">
        <v>418</v>
      </c>
      <c r="AP46" s="124">
        <v>1317</v>
      </c>
      <c r="AQ46" s="124">
        <v>647</v>
      </c>
      <c r="AR46" s="124">
        <v>670</v>
      </c>
      <c r="AS46" s="129"/>
      <c r="AT46" s="118"/>
      <c r="AU46" s="102"/>
      <c r="AV46" s="108"/>
      <c r="AW46" s="104"/>
      <c r="AX46" s="104"/>
      <c r="AY46" s="104"/>
      <c r="AZ46" s="104"/>
      <c r="BA46" s="101"/>
      <c r="BB46" s="102"/>
      <c r="BC46" s="97"/>
      <c r="BD46" s="104"/>
      <c r="BE46" s="104"/>
      <c r="BF46" s="104"/>
      <c r="BG46" s="104"/>
    </row>
    <row r="47" spans="1:59" ht="14.25" customHeight="1">
      <c r="A47" s="118"/>
      <c r="B47" s="102" t="s">
        <v>195</v>
      </c>
      <c r="C47" s="97"/>
      <c r="D47" s="104">
        <v>100</v>
      </c>
      <c r="E47" s="104">
        <v>159</v>
      </c>
      <c r="F47" s="104">
        <v>83</v>
      </c>
      <c r="G47" s="104">
        <v>76</v>
      </c>
      <c r="H47" s="101"/>
      <c r="I47" s="102" t="s">
        <v>186</v>
      </c>
      <c r="J47" s="97"/>
      <c r="K47" s="104">
        <v>283</v>
      </c>
      <c r="L47" s="104">
        <v>605</v>
      </c>
      <c r="M47" s="104">
        <v>272</v>
      </c>
      <c r="N47" s="104">
        <v>333</v>
      </c>
      <c r="O47" s="129"/>
      <c r="P47" s="118"/>
      <c r="Q47" s="102" t="s">
        <v>278</v>
      </c>
      <c r="R47" s="108"/>
      <c r="S47" s="104">
        <v>592</v>
      </c>
      <c r="T47" s="104">
        <v>1057</v>
      </c>
      <c r="U47" s="104">
        <v>538</v>
      </c>
      <c r="V47" s="104">
        <v>519</v>
      </c>
      <c r="W47" s="101"/>
      <c r="X47" s="102" t="s">
        <v>268</v>
      </c>
      <c r="Y47" s="97"/>
      <c r="Z47" s="104">
        <v>281</v>
      </c>
      <c r="AA47" s="104">
        <v>751</v>
      </c>
      <c r="AB47" s="104">
        <v>363</v>
      </c>
      <c r="AC47" s="104">
        <v>388</v>
      </c>
      <c r="AD47" s="132"/>
      <c r="AE47" s="118"/>
      <c r="AF47" s="102"/>
      <c r="AG47" s="108"/>
      <c r="AH47" s="337"/>
      <c r="AI47" s="335"/>
      <c r="AJ47" s="334"/>
      <c r="AK47" s="341"/>
      <c r="AL47" s="106"/>
      <c r="AM47" s="141"/>
      <c r="AN47" s="103"/>
      <c r="AO47" s="132"/>
      <c r="AP47" s="132"/>
      <c r="AQ47" s="132"/>
      <c r="AR47" s="132"/>
      <c r="AS47" s="129"/>
      <c r="AT47" s="118"/>
      <c r="AU47" s="102"/>
      <c r="AV47" s="108"/>
      <c r="AW47" s="104"/>
      <c r="AX47" s="104"/>
      <c r="AY47" s="104"/>
      <c r="AZ47" s="104"/>
      <c r="BA47" s="101"/>
      <c r="BB47" s="102"/>
      <c r="BC47" s="97"/>
      <c r="BD47" s="104"/>
      <c r="BE47" s="104"/>
      <c r="BF47" s="104"/>
      <c r="BG47" s="104"/>
    </row>
    <row r="48" spans="1:59" ht="14.25" customHeight="1">
      <c r="A48" s="118"/>
      <c r="B48" s="102"/>
      <c r="C48" s="108"/>
      <c r="D48" s="104"/>
      <c r="E48" s="104"/>
      <c r="F48" s="104"/>
      <c r="G48" s="104"/>
      <c r="H48" s="101"/>
      <c r="I48" s="102"/>
      <c r="J48" s="97"/>
      <c r="K48" s="104"/>
      <c r="L48" s="104"/>
      <c r="M48" s="104"/>
      <c r="N48" s="104"/>
      <c r="O48" s="129"/>
      <c r="P48" s="118"/>
      <c r="Q48" s="102"/>
      <c r="R48" s="108"/>
      <c r="S48" s="104"/>
      <c r="T48" s="104"/>
      <c r="U48" s="104"/>
      <c r="V48" s="104"/>
      <c r="W48" s="101"/>
      <c r="X48" s="102"/>
      <c r="Y48" s="97"/>
      <c r="Z48" s="128"/>
      <c r="AA48" s="121"/>
      <c r="AB48" s="129"/>
      <c r="AC48" s="128"/>
      <c r="AD48" s="132"/>
      <c r="AE48" s="118"/>
      <c r="AF48" s="102" t="s">
        <v>342</v>
      </c>
      <c r="AG48" s="108"/>
      <c r="AH48" s="145">
        <v>1394</v>
      </c>
      <c r="AI48" s="104">
        <v>3277</v>
      </c>
      <c r="AJ48" s="104">
        <v>1580</v>
      </c>
      <c r="AK48" s="147">
        <v>1697</v>
      </c>
      <c r="AL48" s="106"/>
      <c r="AM48" s="107" t="s">
        <v>327</v>
      </c>
      <c r="AN48" s="125"/>
      <c r="AO48" s="124">
        <v>272</v>
      </c>
      <c r="AP48" s="124">
        <v>851</v>
      </c>
      <c r="AQ48" s="124">
        <v>423</v>
      </c>
      <c r="AR48" s="124">
        <v>428</v>
      </c>
      <c r="AS48" s="129"/>
      <c r="AT48" s="118"/>
      <c r="AU48" s="102"/>
      <c r="AV48" s="108"/>
      <c r="AW48" s="104"/>
      <c r="AX48" s="104"/>
      <c r="AY48" s="104"/>
      <c r="AZ48" s="104"/>
      <c r="BA48" s="101"/>
      <c r="BB48" s="102"/>
      <c r="BC48" s="97"/>
      <c r="BD48" s="128"/>
      <c r="BE48" s="121"/>
      <c r="BF48" s="129"/>
      <c r="BG48" s="128"/>
    </row>
    <row r="49" spans="1:56" ht="14.25" customHeight="1">
      <c r="A49" s="118"/>
      <c r="B49" s="102" t="s">
        <v>197</v>
      </c>
      <c r="C49" s="108"/>
      <c r="D49" s="104">
        <v>2</v>
      </c>
      <c r="E49" s="104">
        <v>3</v>
      </c>
      <c r="F49" s="104">
        <v>2</v>
      </c>
      <c r="G49" s="104">
        <v>1</v>
      </c>
      <c r="H49" s="101"/>
      <c r="I49" s="102" t="s">
        <v>188</v>
      </c>
      <c r="J49" s="97"/>
      <c r="K49" s="104">
        <v>264</v>
      </c>
      <c r="L49" s="104">
        <v>502</v>
      </c>
      <c r="M49" s="104">
        <v>254</v>
      </c>
      <c r="N49" s="104">
        <v>248</v>
      </c>
      <c r="O49" s="129"/>
      <c r="P49" s="118"/>
      <c r="Q49" s="102" t="s">
        <v>281</v>
      </c>
      <c r="R49" s="108"/>
      <c r="S49" s="104">
        <v>414</v>
      </c>
      <c r="T49" s="104">
        <v>868</v>
      </c>
      <c r="U49" s="104">
        <v>421</v>
      </c>
      <c r="V49" s="104">
        <v>447</v>
      </c>
      <c r="W49" s="106"/>
      <c r="Y49" s="131"/>
      <c r="Z49" s="161"/>
      <c r="AD49" s="132"/>
      <c r="AE49" s="118"/>
      <c r="AF49" s="102" t="s">
        <v>344</v>
      </c>
      <c r="AG49" s="132"/>
      <c r="AH49" s="145">
        <v>881</v>
      </c>
      <c r="AI49" s="104">
        <v>2094</v>
      </c>
      <c r="AJ49" s="104">
        <v>1011</v>
      </c>
      <c r="AK49" s="147">
        <v>1083</v>
      </c>
      <c r="AL49" s="106"/>
      <c r="AM49" s="141"/>
      <c r="AN49" s="103"/>
      <c r="AO49" s="132"/>
      <c r="AP49" s="132"/>
      <c r="AQ49" s="132"/>
      <c r="AR49" s="132"/>
      <c r="AS49" s="129"/>
      <c r="AT49" s="118"/>
      <c r="AU49" s="102"/>
      <c r="AV49" s="108"/>
      <c r="AW49" s="104"/>
      <c r="AX49" s="104"/>
      <c r="AY49" s="104"/>
      <c r="AZ49" s="104"/>
      <c r="BA49" s="106"/>
      <c r="BC49" s="131"/>
      <c r="BD49" s="161"/>
    </row>
    <row r="50" spans="1:59" ht="14.25" customHeight="1">
      <c r="A50" s="118"/>
      <c r="B50" s="102" t="s">
        <v>199</v>
      </c>
      <c r="C50" s="108"/>
      <c r="D50" s="104">
        <v>55</v>
      </c>
      <c r="E50" s="104">
        <v>107</v>
      </c>
      <c r="F50" s="104">
        <v>44</v>
      </c>
      <c r="G50" s="104">
        <v>63</v>
      </c>
      <c r="H50" s="101"/>
      <c r="I50" s="102" t="s">
        <v>190</v>
      </c>
      <c r="J50" s="97"/>
      <c r="K50" s="104">
        <v>162</v>
      </c>
      <c r="L50" s="104">
        <v>319</v>
      </c>
      <c r="M50" s="104">
        <v>145</v>
      </c>
      <c r="N50" s="104">
        <v>174</v>
      </c>
      <c r="O50" s="129"/>
      <c r="P50" s="118"/>
      <c r="Q50" s="102" t="s">
        <v>282</v>
      </c>
      <c r="R50" s="108"/>
      <c r="S50" s="104">
        <v>1036</v>
      </c>
      <c r="T50" s="104">
        <v>2100</v>
      </c>
      <c r="U50" s="104">
        <v>977</v>
      </c>
      <c r="V50" s="104">
        <v>1123</v>
      </c>
      <c r="W50" s="101"/>
      <c r="X50" s="135" t="s">
        <v>269</v>
      </c>
      <c r="Y50" s="97"/>
      <c r="Z50" s="134">
        <v>1257</v>
      </c>
      <c r="AA50" s="134">
        <v>3368</v>
      </c>
      <c r="AB50" s="134">
        <v>1662</v>
      </c>
      <c r="AC50" s="134">
        <v>1706</v>
      </c>
      <c r="AD50" s="132"/>
      <c r="AE50" s="118"/>
      <c r="AF50" s="102" t="s">
        <v>346</v>
      </c>
      <c r="AG50" s="108"/>
      <c r="AH50" s="145">
        <v>1024</v>
      </c>
      <c r="AI50" s="104">
        <v>2525</v>
      </c>
      <c r="AJ50" s="104">
        <v>1244</v>
      </c>
      <c r="AK50" s="147">
        <v>1281</v>
      </c>
      <c r="AL50" s="106"/>
      <c r="AM50" s="141"/>
      <c r="AN50" s="103"/>
      <c r="AO50" s="132"/>
      <c r="AP50" s="132"/>
      <c r="AQ50" s="132"/>
      <c r="AR50" s="132"/>
      <c r="AS50" s="129"/>
      <c r="AT50" s="118"/>
      <c r="AU50" s="102"/>
      <c r="AV50" s="108"/>
      <c r="AW50" s="104"/>
      <c r="AX50" s="104"/>
      <c r="AY50" s="104"/>
      <c r="AZ50" s="104"/>
      <c r="BA50" s="101"/>
      <c r="BB50" s="135"/>
      <c r="BC50" s="97"/>
      <c r="BD50" s="134"/>
      <c r="BE50" s="134"/>
      <c r="BF50" s="134"/>
      <c r="BG50" s="134"/>
    </row>
    <row r="51" spans="1:59" ht="14.25" customHeight="1">
      <c r="A51" s="118"/>
      <c r="B51" s="102" t="s">
        <v>201</v>
      </c>
      <c r="C51" s="108"/>
      <c r="D51" s="104">
        <v>138</v>
      </c>
      <c r="E51" s="104">
        <v>240</v>
      </c>
      <c r="F51" s="104">
        <v>113</v>
      </c>
      <c r="G51" s="104">
        <v>127</v>
      </c>
      <c r="H51" s="101"/>
      <c r="I51" s="102" t="s">
        <v>192</v>
      </c>
      <c r="J51" s="97"/>
      <c r="K51" s="104">
        <v>123</v>
      </c>
      <c r="L51" s="104">
        <v>234</v>
      </c>
      <c r="M51" s="104">
        <v>109</v>
      </c>
      <c r="N51" s="104">
        <v>125</v>
      </c>
      <c r="O51" s="129"/>
      <c r="P51" s="118"/>
      <c r="Q51" s="102" t="s">
        <v>284</v>
      </c>
      <c r="R51" s="108"/>
      <c r="S51" s="104">
        <v>1021</v>
      </c>
      <c r="T51" s="104">
        <v>2070</v>
      </c>
      <c r="U51" s="104">
        <v>1059</v>
      </c>
      <c r="V51" s="104">
        <v>1011</v>
      </c>
      <c r="W51" s="101"/>
      <c r="X51" s="96"/>
      <c r="Y51" s="97"/>
      <c r="Z51" s="141"/>
      <c r="AA51" s="132"/>
      <c r="AB51" s="132"/>
      <c r="AC51" s="132"/>
      <c r="AD51" s="132"/>
      <c r="AE51" s="118"/>
      <c r="AF51" s="102" t="s">
        <v>348</v>
      </c>
      <c r="AG51" s="108"/>
      <c r="AH51" s="145">
        <v>439</v>
      </c>
      <c r="AI51" s="104">
        <v>1140</v>
      </c>
      <c r="AJ51" s="104">
        <v>533</v>
      </c>
      <c r="AK51" s="147">
        <v>607</v>
      </c>
      <c r="AL51" s="106"/>
      <c r="AM51" s="148" t="s">
        <v>329</v>
      </c>
      <c r="AN51" s="139"/>
      <c r="AO51" s="151">
        <v>9016</v>
      </c>
      <c r="AP51" s="105">
        <v>25105</v>
      </c>
      <c r="AQ51" s="105">
        <v>12126</v>
      </c>
      <c r="AR51" s="105">
        <v>12979</v>
      </c>
      <c r="AS51" s="129"/>
      <c r="AT51" s="118"/>
      <c r="AU51" s="102"/>
      <c r="AV51" s="108"/>
      <c r="AW51" s="104"/>
      <c r="AX51" s="104"/>
      <c r="AY51" s="104"/>
      <c r="AZ51" s="104"/>
      <c r="BA51" s="101"/>
      <c r="BB51" s="96"/>
      <c r="BC51" s="97"/>
      <c r="BD51" s="141"/>
      <c r="BE51" s="132"/>
      <c r="BF51" s="132"/>
      <c r="BG51" s="132"/>
    </row>
    <row r="52" spans="1:59" ht="14.25" customHeight="1">
      <c r="A52" s="132"/>
      <c r="B52" s="102" t="s">
        <v>203</v>
      </c>
      <c r="C52" s="108"/>
      <c r="D52" s="104">
        <v>152</v>
      </c>
      <c r="E52" s="104">
        <v>310</v>
      </c>
      <c r="F52" s="104">
        <v>146</v>
      </c>
      <c r="G52" s="104">
        <v>164</v>
      </c>
      <c r="H52" s="106"/>
      <c r="I52" s="102" t="s">
        <v>194</v>
      </c>
      <c r="J52" s="97"/>
      <c r="K52" s="104">
        <v>688</v>
      </c>
      <c r="L52" s="104">
        <v>1528</v>
      </c>
      <c r="M52" s="104">
        <v>767</v>
      </c>
      <c r="N52" s="104">
        <v>761</v>
      </c>
      <c r="O52" s="129"/>
      <c r="P52" s="118"/>
      <c r="Q52" s="102" t="s">
        <v>285</v>
      </c>
      <c r="R52" s="108"/>
      <c r="S52" s="104">
        <v>1773</v>
      </c>
      <c r="T52" s="104">
        <v>3012</v>
      </c>
      <c r="U52" s="104">
        <v>1481</v>
      </c>
      <c r="V52" s="104">
        <v>1531</v>
      </c>
      <c r="W52" s="101"/>
      <c r="X52" s="102" t="s">
        <v>271</v>
      </c>
      <c r="Y52" s="97"/>
      <c r="Z52" s="104">
        <v>1257</v>
      </c>
      <c r="AA52" s="104">
        <v>3368</v>
      </c>
      <c r="AB52" s="104">
        <v>1662</v>
      </c>
      <c r="AC52" s="104">
        <v>1706</v>
      </c>
      <c r="AD52" s="132"/>
      <c r="AE52" s="118"/>
      <c r="AF52" s="102" t="s">
        <v>349</v>
      </c>
      <c r="AG52" s="108"/>
      <c r="AH52" s="145">
        <v>754</v>
      </c>
      <c r="AI52" s="104">
        <v>1833</v>
      </c>
      <c r="AJ52" s="104">
        <v>906</v>
      </c>
      <c r="AK52" s="147">
        <v>927</v>
      </c>
      <c r="AL52" s="106"/>
      <c r="AM52" s="132"/>
      <c r="AN52" s="131"/>
      <c r="AO52" s="104"/>
      <c r="AP52" s="104"/>
      <c r="AQ52" s="104"/>
      <c r="AR52" s="104"/>
      <c r="AS52" s="129"/>
      <c r="AT52" s="118"/>
      <c r="AU52" s="102"/>
      <c r="AV52" s="108"/>
      <c r="AW52" s="104"/>
      <c r="AX52" s="104"/>
      <c r="AY52" s="104"/>
      <c r="AZ52" s="104"/>
      <c r="BA52" s="101"/>
      <c r="BB52" s="102"/>
      <c r="BC52" s="97"/>
      <c r="BD52" s="104"/>
      <c r="BE52" s="104"/>
      <c r="BF52" s="104"/>
      <c r="BG52" s="104"/>
    </row>
    <row r="53" spans="1:59" ht="14.25" customHeight="1">
      <c r="A53" s="118"/>
      <c r="B53" s="102" t="s">
        <v>205</v>
      </c>
      <c r="C53" s="108"/>
      <c r="D53" s="104">
        <v>224</v>
      </c>
      <c r="E53" s="104">
        <v>432</v>
      </c>
      <c r="F53" s="104">
        <v>207</v>
      </c>
      <c r="G53" s="104">
        <v>225</v>
      </c>
      <c r="H53" s="101"/>
      <c r="I53" s="102" t="s">
        <v>196</v>
      </c>
      <c r="J53" s="97"/>
      <c r="K53" s="104">
        <v>947</v>
      </c>
      <c r="L53" s="104">
        <v>2022</v>
      </c>
      <c r="M53" s="104">
        <v>948</v>
      </c>
      <c r="N53" s="104">
        <v>1074</v>
      </c>
      <c r="O53" s="129"/>
      <c r="P53" s="118"/>
      <c r="Q53" s="102" t="s">
        <v>287</v>
      </c>
      <c r="R53" s="108"/>
      <c r="S53" s="104">
        <v>817</v>
      </c>
      <c r="T53" s="104">
        <v>1407</v>
      </c>
      <c r="U53" s="104">
        <v>708</v>
      </c>
      <c r="V53" s="104">
        <v>699</v>
      </c>
      <c r="W53" s="101"/>
      <c r="X53" s="102"/>
      <c r="Y53" s="97"/>
      <c r="Z53" s="128"/>
      <c r="AA53" s="121"/>
      <c r="AB53" s="129"/>
      <c r="AC53" s="129"/>
      <c r="AD53" s="132"/>
      <c r="AE53" s="118"/>
      <c r="AF53" s="102"/>
      <c r="AG53" s="108"/>
      <c r="AH53" s="133"/>
      <c r="AI53" s="121"/>
      <c r="AJ53" s="129"/>
      <c r="AK53" s="128"/>
      <c r="AL53" s="106"/>
      <c r="AM53" s="107" t="s">
        <v>332</v>
      </c>
      <c r="AN53" s="131"/>
      <c r="AO53" s="124">
        <v>2573</v>
      </c>
      <c r="AP53" s="124">
        <v>7040</v>
      </c>
      <c r="AQ53" s="124">
        <v>3387</v>
      </c>
      <c r="AR53" s="124">
        <v>3653</v>
      </c>
      <c r="AS53" s="129"/>
      <c r="AT53" s="118"/>
      <c r="AU53" s="102"/>
      <c r="AV53" s="108"/>
      <c r="AW53" s="104"/>
      <c r="AX53" s="104"/>
      <c r="AY53" s="104"/>
      <c r="AZ53" s="104"/>
      <c r="BA53" s="101"/>
      <c r="BB53" s="102"/>
      <c r="BC53" s="97"/>
      <c r="BD53" s="128"/>
      <c r="BE53" s="121"/>
      <c r="BF53" s="129"/>
      <c r="BG53" s="129"/>
    </row>
    <row r="54" spans="1:59" ht="14.25" customHeight="1">
      <c r="A54" s="118"/>
      <c r="B54" s="102"/>
      <c r="C54" s="108"/>
      <c r="D54" s="104"/>
      <c r="E54" s="104"/>
      <c r="F54" s="104"/>
      <c r="G54" s="104"/>
      <c r="H54" s="101"/>
      <c r="I54" s="102"/>
      <c r="J54" s="97"/>
      <c r="K54" s="104"/>
      <c r="L54" s="104"/>
      <c r="M54" s="104"/>
      <c r="N54" s="104"/>
      <c r="O54" s="129"/>
      <c r="P54" s="118"/>
      <c r="Q54" s="102"/>
      <c r="R54" s="108"/>
      <c r="S54" s="104"/>
      <c r="T54" s="104"/>
      <c r="U54" s="104"/>
      <c r="V54" s="104"/>
      <c r="W54" s="101"/>
      <c r="X54" s="102"/>
      <c r="Y54" s="97"/>
      <c r="Z54" s="128"/>
      <c r="AA54" s="121"/>
      <c r="AB54" s="129"/>
      <c r="AC54" s="129"/>
      <c r="AD54" s="141"/>
      <c r="AE54" s="118"/>
      <c r="AF54" s="96" t="s">
        <v>351</v>
      </c>
      <c r="AG54" s="108"/>
      <c r="AH54" s="151">
        <v>2447</v>
      </c>
      <c r="AI54" s="105">
        <v>6711</v>
      </c>
      <c r="AJ54" s="105">
        <v>3230</v>
      </c>
      <c r="AK54" s="153">
        <v>3481</v>
      </c>
      <c r="AL54" s="106"/>
      <c r="AM54" s="107" t="s">
        <v>334</v>
      </c>
      <c r="AN54" s="97"/>
      <c r="AO54" s="124">
        <v>110</v>
      </c>
      <c r="AP54" s="124">
        <v>279</v>
      </c>
      <c r="AQ54" s="124">
        <v>136</v>
      </c>
      <c r="AR54" s="124">
        <v>143</v>
      </c>
      <c r="AS54" s="129"/>
      <c r="AT54" s="118"/>
      <c r="AU54" s="102"/>
      <c r="AV54" s="108"/>
      <c r="AW54" s="104"/>
      <c r="AX54" s="104"/>
      <c r="AY54" s="104"/>
      <c r="AZ54" s="104"/>
      <c r="BA54" s="101"/>
      <c r="BB54" s="102"/>
      <c r="BC54" s="97"/>
      <c r="BD54" s="128"/>
      <c r="BE54" s="121"/>
      <c r="BF54" s="129"/>
      <c r="BG54" s="129"/>
    </row>
    <row r="55" spans="1:59" ht="14.25" customHeight="1">
      <c r="A55" s="118"/>
      <c r="B55" s="102" t="s">
        <v>207</v>
      </c>
      <c r="C55" s="108"/>
      <c r="D55" s="104">
        <v>695</v>
      </c>
      <c r="E55" s="104">
        <v>1271</v>
      </c>
      <c r="F55" s="104">
        <v>630</v>
      </c>
      <c r="G55" s="104">
        <v>641</v>
      </c>
      <c r="H55" s="101"/>
      <c r="I55" s="102" t="s">
        <v>198</v>
      </c>
      <c r="J55" s="97"/>
      <c r="K55" s="104">
        <v>1316</v>
      </c>
      <c r="L55" s="104">
        <v>2527</v>
      </c>
      <c r="M55" s="104">
        <v>1105</v>
      </c>
      <c r="N55" s="104">
        <v>1422</v>
      </c>
      <c r="O55" s="129"/>
      <c r="P55" s="118"/>
      <c r="Q55" s="96" t="s">
        <v>289</v>
      </c>
      <c r="R55" s="340"/>
      <c r="S55" s="134">
        <v>14363</v>
      </c>
      <c r="T55" s="134">
        <v>35228</v>
      </c>
      <c r="U55" s="134">
        <v>17110</v>
      </c>
      <c r="V55" s="134">
        <v>18118</v>
      </c>
      <c r="W55" s="101"/>
      <c r="X55" s="96" t="s">
        <v>274</v>
      </c>
      <c r="Y55" s="97"/>
      <c r="Z55" s="105">
        <v>4029</v>
      </c>
      <c r="AA55" s="105">
        <v>10444</v>
      </c>
      <c r="AB55" s="105">
        <v>5062</v>
      </c>
      <c r="AC55" s="105">
        <v>5382</v>
      </c>
      <c r="AD55" s="132"/>
      <c r="AE55" s="118"/>
      <c r="AF55" s="102"/>
      <c r="AG55" s="108"/>
      <c r="AH55" s="337"/>
      <c r="AI55" s="335"/>
      <c r="AJ55" s="334"/>
      <c r="AK55" s="341"/>
      <c r="AL55" s="106"/>
      <c r="AM55" s="107" t="s">
        <v>336</v>
      </c>
      <c r="AN55" s="97"/>
      <c r="AO55" s="124">
        <v>3441</v>
      </c>
      <c r="AP55" s="124">
        <v>9442</v>
      </c>
      <c r="AQ55" s="124">
        <v>4595</v>
      </c>
      <c r="AR55" s="124">
        <v>4847</v>
      </c>
      <c r="AS55" s="129"/>
      <c r="AT55" s="118"/>
      <c r="AU55" s="96"/>
      <c r="AV55" s="340"/>
      <c r="AW55" s="134"/>
      <c r="AX55" s="134"/>
      <c r="AY55" s="134"/>
      <c r="AZ55" s="134"/>
      <c r="BA55" s="101"/>
      <c r="BB55" s="96"/>
      <c r="BC55" s="97"/>
      <c r="BD55" s="105"/>
      <c r="BE55" s="105"/>
      <c r="BF55" s="105"/>
      <c r="BG55" s="105"/>
    </row>
    <row r="56" spans="1:56" ht="14.25" customHeight="1">
      <c r="A56" s="118"/>
      <c r="B56" s="102" t="s">
        <v>209</v>
      </c>
      <c r="C56" s="108"/>
      <c r="D56" s="104">
        <v>500</v>
      </c>
      <c r="E56" s="104">
        <v>981</v>
      </c>
      <c r="F56" s="104">
        <v>485</v>
      </c>
      <c r="G56" s="104">
        <v>496</v>
      </c>
      <c r="H56" s="101"/>
      <c r="I56" s="102" t="s">
        <v>200</v>
      </c>
      <c r="J56" s="97"/>
      <c r="K56" s="104">
        <v>677</v>
      </c>
      <c r="L56" s="104">
        <v>1478</v>
      </c>
      <c r="M56" s="104">
        <v>713</v>
      </c>
      <c r="N56" s="104">
        <v>765</v>
      </c>
      <c r="O56" s="129"/>
      <c r="P56" s="118"/>
      <c r="Q56" s="102"/>
      <c r="R56" s="108"/>
      <c r="S56" s="104"/>
      <c r="T56" s="104"/>
      <c r="U56" s="104"/>
      <c r="V56" s="104"/>
      <c r="W56" s="101"/>
      <c r="Y56" s="131"/>
      <c r="Z56" s="161"/>
      <c r="AD56" s="132"/>
      <c r="AE56" s="118"/>
      <c r="AF56" s="102" t="s">
        <v>354</v>
      </c>
      <c r="AG56" s="108"/>
      <c r="AH56" s="145">
        <v>522</v>
      </c>
      <c r="AI56" s="104">
        <v>1296</v>
      </c>
      <c r="AJ56" s="104">
        <v>610</v>
      </c>
      <c r="AK56" s="147">
        <v>686</v>
      </c>
      <c r="AL56" s="106"/>
      <c r="AM56" s="107" t="s">
        <v>338</v>
      </c>
      <c r="AN56" s="97"/>
      <c r="AO56" s="124">
        <v>440</v>
      </c>
      <c r="AP56" s="124">
        <v>1249</v>
      </c>
      <c r="AQ56" s="124">
        <v>601</v>
      </c>
      <c r="AR56" s="124">
        <v>648</v>
      </c>
      <c r="AS56" s="129"/>
      <c r="AT56" s="118"/>
      <c r="AU56" s="102"/>
      <c r="AV56" s="108"/>
      <c r="AW56" s="104"/>
      <c r="AX56" s="104"/>
      <c r="AY56" s="104"/>
      <c r="AZ56" s="104"/>
      <c r="BA56" s="101"/>
      <c r="BC56" s="131"/>
      <c r="BD56" s="161"/>
    </row>
    <row r="57" spans="1:59" ht="14.25" customHeight="1">
      <c r="A57" s="118"/>
      <c r="B57" s="102" t="s">
        <v>211</v>
      </c>
      <c r="C57" s="108"/>
      <c r="D57" s="104">
        <v>500</v>
      </c>
      <c r="E57" s="104">
        <v>1067</v>
      </c>
      <c r="F57" s="104">
        <v>498</v>
      </c>
      <c r="G57" s="104">
        <v>569</v>
      </c>
      <c r="H57" s="101"/>
      <c r="I57" s="102" t="s">
        <v>202</v>
      </c>
      <c r="J57" s="97"/>
      <c r="K57" s="104">
        <v>560</v>
      </c>
      <c r="L57" s="104">
        <v>1181</v>
      </c>
      <c r="M57" s="104">
        <v>573</v>
      </c>
      <c r="N57" s="104">
        <v>608</v>
      </c>
      <c r="O57" s="129"/>
      <c r="P57" s="118"/>
      <c r="Q57" s="102" t="s">
        <v>291</v>
      </c>
      <c r="R57" s="108"/>
      <c r="S57" s="104">
        <v>1956</v>
      </c>
      <c r="T57" s="104">
        <v>4587</v>
      </c>
      <c r="U57" s="104">
        <v>2207</v>
      </c>
      <c r="V57" s="104">
        <v>2380</v>
      </c>
      <c r="W57" s="101"/>
      <c r="X57" s="102" t="s">
        <v>277</v>
      </c>
      <c r="Y57" s="139"/>
      <c r="Z57" s="104">
        <v>1453</v>
      </c>
      <c r="AA57" s="104">
        <v>3561</v>
      </c>
      <c r="AB57" s="104">
        <v>1741</v>
      </c>
      <c r="AC57" s="104">
        <v>1820</v>
      </c>
      <c r="AD57" s="132"/>
      <c r="AE57" s="118"/>
      <c r="AF57" s="102" t="s">
        <v>355</v>
      </c>
      <c r="AG57" s="108"/>
      <c r="AH57" s="145">
        <v>349</v>
      </c>
      <c r="AI57" s="104">
        <v>925</v>
      </c>
      <c r="AJ57" s="104">
        <v>452</v>
      </c>
      <c r="AK57" s="147">
        <v>473</v>
      </c>
      <c r="AL57" s="106"/>
      <c r="AM57" s="107" t="s">
        <v>339</v>
      </c>
      <c r="AN57" s="97"/>
      <c r="AO57" s="124">
        <v>1452</v>
      </c>
      <c r="AP57" s="124">
        <v>4182</v>
      </c>
      <c r="AQ57" s="124">
        <v>1996</v>
      </c>
      <c r="AR57" s="124">
        <v>2186</v>
      </c>
      <c r="AS57" s="129"/>
      <c r="AT57" s="118"/>
      <c r="AU57" s="102"/>
      <c r="AV57" s="108"/>
      <c r="AW57" s="104"/>
      <c r="AX57" s="104"/>
      <c r="AY57" s="104"/>
      <c r="AZ57" s="104"/>
      <c r="BA57" s="101"/>
      <c r="BB57" s="102"/>
      <c r="BC57" s="139"/>
      <c r="BD57" s="104"/>
      <c r="BE57" s="104"/>
      <c r="BF57" s="104"/>
      <c r="BG57" s="104"/>
    </row>
    <row r="58" spans="1:59" ht="14.25" customHeight="1">
      <c r="A58" s="118"/>
      <c r="B58" s="102" t="s">
        <v>213</v>
      </c>
      <c r="C58" s="97"/>
      <c r="D58" s="104">
        <v>467</v>
      </c>
      <c r="E58" s="104">
        <v>904</v>
      </c>
      <c r="F58" s="104">
        <v>448</v>
      </c>
      <c r="G58" s="104">
        <v>456</v>
      </c>
      <c r="H58" s="106"/>
      <c r="I58" s="102" t="s">
        <v>204</v>
      </c>
      <c r="J58" s="97"/>
      <c r="K58" s="104">
        <v>238</v>
      </c>
      <c r="L58" s="104">
        <v>524</v>
      </c>
      <c r="M58" s="104">
        <v>244</v>
      </c>
      <c r="N58" s="104">
        <v>280</v>
      </c>
      <c r="O58" s="129"/>
      <c r="P58" s="118"/>
      <c r="Q58" s="102" t="s">
        <v>293</v>
      </c>
      <c r="R58" s="108"/>
      <c r="S58" s="104">
        <v>450</v>
      </c>
      <c r="T58" s="104">
        <v>999</v>
      </c>
      <c r="U58" s="104">
        <v>493</v>
      </c>
      <c r="V58" s="104">
        <v>506</v>
      </c>
      <c r="W58" s="101"/>
      <c r="X58" s="102" t="s">
        <v>279</v>
      </c>
      <c r="Y58" s="125"/>
      <c r="Z58" s="104">
        <v>2096</v>
      </c>
      <c r="AA58" s="104">
        <v>5655</v>
      </c>
      <c r="AB58" s="104">
        <v>2735</v>
      </c>
      <c r="AC58" s="104">
        <v>2920</v>
      </c>
      <c r="AD58" s="132"/>
      <c r="AE58" s="118"/>
      <c r="AF58" s="102" t="s">
        <v>356</v>
      </c>
      <c r="AG58" s="97"/>
      <c r="AH58" s="145">
        <v>556</v>
      </c>
      <c r="AI58" s="104">
        <v>1614</v>
      </c>
      <c r="AJ58" s="104">
        <v>773</v>
      </c>
      <c r="AK58" s="147">
        <v>841</v>
      </c>
      <c r="AL58" s="106"/>
      <c r="AM58" s="107"/>
      <c r="AN58" s="97"/>
      <c r="AO58" s="104"/>
      <c r="AP58" s="104"/>
      <c r="AQ58" s="104"/>
      <c r="AR58" s="104"/>
      <c r="AS58" s="129"/>
      <c r="AT58" s="118"/>
      <c r="AU58" s="102"/>
      <c r="AV58" s="108"/>
      <c r="AW58" s="104"/>
      <c r="AX58" s="104"/>
      <c r="AY58" s="104"/>
      <c r="AZ58" s="104"/>
      <c r="BA58" s="101"/>
      <c r="BB58" s="102"/>
      <c r="BC58" s="125"/>
      <c r="BD58" s="104"/>
      <c r="BE58" s="104"/>
      <c r="BF58" s="104"/>
      <c r="BG58" s="104"/>
    </row>
    <row r="59" spans="1:59" ht="14.25" customHeight="1">
      <c r="A59" s="118"/>
      <c r="B59" s="107" t="s">
        <v>215</v>
      </c>
      <c r="C59" s="103"/>
      <c r="D59" s="104">
        <v>455</v>
      </c>
      <c r="E59" s="104">
        <v>865</v>
      </c>
      <c r="F59" s="104">
        <v>445</v>
      </c>
      <c r="G59" s="104">
        <v>420</v>
      </c>
      <c r="H59" s="101"/>
      <c r="I59" s="102" t="s">
        <v>206</v>
      </c>
      <c r="J59" s="97"/>
      <c r="K59" s="104">
        <v>759</v>
      </c>
      <c r="L59" s="104">
        <v>1892</v>
      </c>
      <c r="M59" s="104">
        <v>924</v>
      </c>
      <c r="N59" s="104">
        <v>968</v>
      </c>
      <c r="O59" s="129"/>
      <c r="P59" s="118"/>
      <c r="Q59" s="102" t="s">
        <v>295</v>
      </c>
      <c r="R59" s="108"/>
      <c r="S59" s="104">
        <v>612</v>
      </c>
      <c r="T59" s="104">
        <v>1488</v>
      </c>
      <c r="U59" s="104">
        <v>707</v>
      </c>
      <c r="V59" s="104">
        <v>781</v>
      </c>
      <c r="W59" s="101"/>
      <c r="X59" s="102" t="s">
        <v>280</v>
      </c>
      <c r="Y59" s="97"/>
      <c r="Z59" s="104">
        <v>480</v>
      </c>
      <c r="AA59" s="104">
        <v>1228</v>
      </c>
      <c r="AB59" s="104">
        <v>586</v>
      </c>
      <c r="AC59" s="104">
        <v>642</v>
      </c>
      <c r="AD59" s="132"/>
      <c r="AE59" s="118"/>
      <c r="AF59" s="102" t="s">
        <v>357</v>
      </c>
      <c r="AG59" s="97"/>
      <c r="AH59" s="145">
        <v>531</v>
      </c>
      <c r="AI59" s="104">
        <v>1444</v>
      </c>
      <c r="AJ59" s="104">
        <v>684</v>
      </c>
      <c r="AK59" s="147">
        <v>760</v>
      </c>
      <c r="AL59" s="106"/>
      <c r="AM59" s="107" t="s">
        <v>341</v>
      </c>
      <c r="AN59" s="97"/>
      <c r="AO59" s="124">
        <v>749</v>
      </c>
      <c r="AP59" s="124">
        <v>2241</v>
      </c>
      <c r="AQ59" s="124">
        <v>1082</v>
      </c>
      <c r="AR59" s="124">
        <v>1159</v>
      </c>
      <c r="AS59" s="129"/>
      <c r="AT59" s="118"/>
      <c r="AU59" s="102"/>
      <c r="AV59" s="108"/>
      <c r="AW59" s="104"/>
      <c r="AX59" s="104"/>
      <c r="AY59" s="104"/>
      <c r="AZ59" s="104"/>
      <c r="BA59" s="101"/>
      <c r="BB59" s="102"/>
      <c r="BC59" s="97"/>
      <c r="BD59" s="104"/>
      <c r="BE59" s="104"/>
      <c r="BF59" s="104"/>
      <c r="BG59" s="104"/>
    </row>
    <row r="60" spans="1:59" ht="14.25" customHeight="1">
      <c r="A60" s="118"/>
      <c r="B60" s="102"/>
      <c r="C60" s="97"/>
      <c r="D60" s="104"/>
      <c r="E60" s="104"/>
      <c r="F60" s="104"/>
      <c r="G60" s="104"/>
      <c r="H60" s="101"/>
      <c r="I60" s="102"/>
      <c r="J60" s="97"/>
      <c r="K60" s="104"/>
      <c r="L60" s="104"/>
      <c r="M60" s="104"/>
      <c r="N60" s="104"/>
      <c r="O60" s="129"/>
      <c r="P60" s="118"/>
      <c r="Q60" s="102" t="s">
        <v>297</v>
      </c>
      <c r="R60" s="108"/>
      <c r="S60" s="104">
        <v>425</v>
      </c>
      <c r="T60" s="104">
        <v>978</v>
      </c>
      <c r="U60" s="104">
        <v>470</v>
      </c>
      <c r="V60" s="104">
        <v>508</v>
      </c>
      <c r="W60" s="101"/>
      <c r="X60" s="102"/>
      <c r="Y60" s="97"/>
      <c r="Z60" s="128"/>
      <c r="AA60" s="121"/>
      <c r="AB60" s="129"/>
      <c r="AC60" s="129"/>
      <c r="AD60" s="132"/>
      <c r="AE60" s="118"/>
      <c r="AF60" s="102" t="s">
        <v>358</v>
      </c>
      <c r="AG60" s="97"/>
      <c r="AH60" s="145">
        <v>489</v>
      </c>
      <c r="AI60" s="104">
        <v>1432</v>
      </c>
      <c r="AJ60" s="104">
        <v>711</v>
      </c>
      <c r="AK60" s="147">
        <v>721</v>
      </c>
      <c r="AL60" s="106"/>
      <c r="AM60" s="107" t="s">
        <v>343</v>
      </c>
      <c r="AN60" s="125"/>
      <c r="AO60" s="124">
        <v>151</v>
      </c>
      <c r="AP60" s="124">
        <v>372</v>
      </c>
      <c r="AQ60" s="124">
        <v>186</v>
      </c>
      <c r="AR60" s="124">
        <v>186</v>
      </c>
      <c r="AS60" s="129"/>
      <c r="AT60" s="118"/>
      <c r="AU60" s="102"/>
      <c r="AV60" s="108"/>
      <c r="AW60" s="104"/>
      <c r="AX60" s="104"/>
      <c r="AY60" s="104"/>
      <c r="AZ60" s="104"/>
      <c r="BA60" s="101"/>
      <c r="BB60" s="102"/>
      <c r="BC60" s="97"/>
      <c r="BD60" s="128"/>
      <c r="BE60" s="121"/>
      <c r="BF60" s="129"/>
      <c r="BG60" s="129"/>
    </row>
    <row r="61" spans="1:59" ht="14.25" customHeight="1">
      <c r="A61" s="118"/>
      <c r="B61" s="102" t="s">
        <v>217</v>
      </c>
      <c r="C61" s="97"/>
      <c r="D61" s="104">
        <v>193</v>
      </c>
      <c r="E61" s="104">
        <v>356</v>
      </c>
      <c r="F61" s="104">
        <v>138</v>
      </c>
      <c r="G61" s="104">
        <v>218</v>
      </c>
      <c r="H61" s="101"/>
      <c r="I61" s="102" t="s">
        <v>208</v>
      </c>
      <c r="J61" s="97"/>
      <c r="K61" s="104">
        <v>476</v>
      </c>
      <c r="L61" s="104">
        <v>1029</v>
      </c>
      <c r="M61" s="104">
        <v>490</v>
      </c>
      <c r="N61" s="104">
        <v>539</v>
      </c>
      <c r="O61" s="129"/>
      <c r="P61" s="118"/>
      <c r="Q61" s="102" t="s">
        <v>299</v>
      </c>
      <c r="R61" s="108"/>
      <c r="S61" s="104">
        <v>2073</v>
      </c>
      <c r="T61" s="104">
        <v>4951</v>
      </c>
      <c r="U61" s="104">
        <v>2441</v>
      </c>
      <c r="V61" s="104">
        <v>2510</v>
      </c>
      <c r="W61" s="101"/>
      <c r="X61" s="102"/>
      <c r="Y61" s="125"/>
      <c r="Z61" s="126"/>
      <c r="AA61" s="99"/>
      <c r="AB61" s="127"/>
      <c r="AC61" s="126"/>
      <c r="AD61" s="132"/>
      <c r="AE61" s="118"/>
      <c r="AF61" s="102"/>
      <c r="AG61" s="97"/>
      <c r="AH61" s="133"/>
      <c r="AI61" s="121"/>
      <c r="AJ61" s="129"/>
      <c r="AK61" s="129"/>
      <c r="AL61" s="106"/>
      <c r="AM61" s="156" t="s">
        <v>345</v>
      </c>
      <c r="AN61" s="97"/>
      <c r="AO61" s="124">
        <v>90</v>
      </c>
      <c r="AP61" s="124">
        <v>271</v>
      </c>
      <c r="AQ61" s="124">
        <v>128</v>
      </c>
      <c r="AR61" s="124">
        <v>143</v>
      </c>
      <c r="AS61" s="129"/>
      <c r="AT61" s="118"/>
      <c r="AU61" s="102"/>
      <c r="AV61" s="108"/>
      <c r="AW61" s="104"/>
      <c r="AX61" s="104"/>
      <c r="AY61" s="104"/>
      <c r="AZ61" s="104"/>
      <c r="BA61" s="101"/>
      <c r="BB61" s="102"/>
      <c r="BC61" s="125"/>
      <c r="BD61" s="126"/>
      <c r="BE61" s="99"/>
      <c r="BF61" s="127"/>
      <c r="BG61" s="126"/>
    </row>
    <row r="62" spans="1:59" ht="14.25" customHeight="1">
      <c r="A62" s="118"/>
      <c r="B62" s="102" t="s">
        <v>219</v>
      </c>
      <c r="C62" s="108"/>
      <c r="D62" s="104">
        <v>256</v>
      </c>
      <c r="E62" s="104">
        <v>512</v>
      </c>
      <c r="F62" s="104">
        <v>228</v>
      </c>
      <c r="G62" s="104">
        <v>284</v>
      </c>
      <c r="H62" s="101"/>
      <c r="I62" s="102" t="s">
        <v>210</v>
      </c>
      <c r="J62" s="97"/>
      <c r="K62" s="104">
        <v>602</v>
      </c>
      <c r="L62" s="104">
        <v>1244</v>
      </c>
      <c r="M62" s="104">
        <v>636</v>
      </c>
      <c r="N62" s="104">
        <v>608</v>
      </c>
      <c r="O62" s="128"/>
      <c r="P62" s="132"/>
      <c r="Q62" s="102"/>
      <c r="R62" s="108"/>
      <c r="S62" s="104"/>
      <c r="T62" s="104"/>
      <c r="U62" s="104"/>
      <c r="V62" s="104"/>
      <c r="W62" s="101"/>
      <c r="X62" s="96" t="s">
        <v>283</v>
      </c>
      <c r="Y62" s="131"/>
      <c r="Z62" s="134">
        <v>3379</v>
      </c>
      <c r="AA62" s="134">
        <v>8149</v>
      </c>
      <c r="AB62" s="134">
        <v>3887</v>
      </c>
      <c r="AC62" s="134">
        <v>4262</v>
      </c>
      <c r="AD62" s="132"/>
      <c r="AE62" s="132"/>
      <c r="AF62" s="96" t="s">
        <v>361</v>
      </c>
      <c r="AG62" s="97"/>
      <c r="AH62" s="151">
        <v>260</v>
      </c>
      <c r="AI62" s="105">
        <v>468</v>
      </c>
      <c r="AJ62" s="105">
        <v>215</v>
      </c>
      <c r="AK62" s="153">
        <v>253</v>
      </c>
      <c r="AL62" s="106"/>
      <c r="AM62" s="156" t="s">
        <v>347</v>
      </c>
      <c r="AN62" s="97"/>
      <c r="AO62" s="124">
        <v>10</v>
      </c>
      <c r="AP62" s="124">
        <v>29</v>
      </c>
      <c r="AQ62" s="124">
        <v>15</v>
      </c>
      <c r="AR62" s="124">
        <v>14</v>
      </c>
      <c r="AS62" s="128"/>
      <c r="AT62" s="132"/>
      <c r="AU62" s="102"/>
      <c r="AV62" s="108"/>
      <c r="AW62" s="104"/>
      <c r="AX62" s="104"/>
      <c r="AY62" s="104"/>
      <c r="AZ62" s="104"/>
      <c r="BA62" s="101"/>
      <c r="BB62" s="96"/>
      <c r="BC62" s="131"/>
      <c r="BD62" s="134"/>
      <c r="BE62" s="134"/>
      <c r="BF62" s="134"/>
      <c r="BG62" s="134"/>
    </row>
    <row r="63" spans="1:59" ht="14.25" customHeight="1">
      <c r="A63" s="118"/>
      <c r="B63" s="102" t="s">
        <v>221</v>
      </c>
      <c r="C63" s="108"/>
      <c r="D63" s="104">
        <v>562</v>
      </c>
      <c r="E63" s="104">
        <v>1040</v>
      </c>
      <c r="F63" s="104">
        <v>507</v>
      </c>
      <c r="G63" s="104">
        <v>533</v>
      </c>
      <c r="H63" s="101"/>
      <c r="I63" s="102" t="s">
        <v>212</v>
      </c>
      <c r="J63" s="97"/>
      <c r="K63" s="104">
        <v>943</v>
      </c>
      <c r="L63" s="104">
        <v>1826</v>
      </c>
      <c r="M63" s="104">
        <v>855</v>
      </c>
      <c r="N63" s="104">
        <v>971</v>
      </c>
      <c r="O63" s="129"/>
      <c r="P63" s="118"/>
      <c r="Q63" s="102" t="s">
        <v>301</v>
      </c>
      <c r="R63" s="108"/>
      <c r="S63" s="104">
        <v>2935</v>
      </c>
      <c r="T63" s="104">
        <v>7520</v>
      </c>
      <c r="U63" s="104">
        <v>3630</v>
      </c>
      <c r="V63" s="104">
        <v>3890</v>
      </c>
      <c r="W63" s="101"/>
      <c r="X63" s="102"/>
      <c r="Y63" s="97"/>
      <c r="Z63" s="334"/>
      <c r="AA63" s="334"/>
      <c r="AB63" s="334"/>
      <c r="AC63" s="334"/>
      <c r="AD63" s="132"/>
      <c r="AE63" s="118"/>
      <c r="AF63" s="102"/>
      <c r="AG63" s="97"/>
      <c r="AH63" s="337"/>
      <c r="AI63" s="335"/>
      <c r="AJ63" s="334"/>
      <c r="AK63" s="341"/>
      <c r="AL63" s="106"/>
      <c r="AM63" s="141"/>
      <c r="AN63" s="103"/>
      <c r="AO63" s="132"/>
      <c r="AP63" s="132"/>
      <c r="AQ63" s="132"/>
      <c r="AR63" s="132"/>
      <c r="AS63" s="129"/>
      <c r="AT63" s="118"/>
      <c r="AU63" s="102"/>
      <c r="AV63" s="108"/>
      <c r="AW63" s="104"/>
      <c r="AX63" s="104"/>
      <c r="AY63" s="104"/>
      <c r="AZ63" s="104"/>
      <c r="BA63" s="101"/>
      <c r="BB63" s="102"/>
      <c r="BC63" s="97"/>
      <c r="BD63" s="334"/>
      <c r="BE63" s="334"/>
      <c r="BF63" s="334"/>
      <c r="BG63" s="334"/>
    </row>
    <row r="64" spans="1:59" ht="14.25" customHeight="1">
      <c r="A64" s="132"/>
      <c r="B64" s="102" t="s">
        <v>223</v>
      </c>
      <c r="C64" s="108"/>
      <c r="D64" s="104">
        <v>690</v>
      </c>
      <c r="E64" s="104">
        <v>1559</v>
      </c>
      <c r="F64" s="104">
        <v>749</v>
      </c>
      <c r="G64" s="104">
        <v>810</v>
      </c>
      <c r="H64" s="101"/>
      <c r="I64" s="102" t="s">
        <v>214</v>
      </c>
      <c r="J64" s="97"/>
      <c r="K64" s="104">
        <v>277</v>
      </c>
      <c r="L64" s="104">
        <v>536</v>
      </c>
      <c r="M64" s="104">
        <v>253</v>
      </c>
      <c r="N64" s="104">
        <v>283</v>
      </c>
      <c r="O64" s="128"/>
      <c r="P64" s="118"/>
      <c r="Q64" s="102" t="s">
        <v>302</v>
      </c>
      <c r="R64" s="108"/>
      <c r="S64" s="104">
        <v>2772</v>
      </c>
      <c r="T64" s="104">
        <v>7020</v>
      </c>
      <c r="U64" s="104">
        <v>3468</v>
      </c>
      <c r="V64" s="104">
        <v>3552</v>
      </c>
      <c r="W64" s="101"/>
      <c r="X64" s="102" t="s">
        <v>286</v>
      </c>
      <c r="Y64" s="97"/>
      <c r="Z64" s="104">
        <v>3379</v>
      </c>
      <c r="AA64" s="104">
        <v>8149</v>
      </c>
      <c r="AB64" s="104">
        <v>3887</v>
      </c>
      <c r="AC64" s="104">
        <v>4262</v>
      </c>
      <c r="AD64" s="132"/>
      <c r="AE64" s="118"/>
      <c r="AF64" s="102" t="s">
        <v>363</v>
      </c>
      <c r="AG64" s="97"/>
      <c r="AH64" s="145">
        <v>123</v>
      </c>
      <c r="AI64" s="104">
        <v>232</v>
      </c>
      <c r="AJ64" s="104">
        <v>107</v>
      </c>
      <c r="AK64" s="147">
        <v>125</v>
      </c>
      <c r="AL64" s="106"/>
      <c r="AM64" s="102"/>
      <c r="AN64" s="103"/>
      <c r="AO64" s="132"/>
      <c r="AP64" s="132"/>
      <c r="AQ64" s="132"/>
      <c r="AR64" s="132"/>
      <c r="AS64" s="128"/>
      <c r="AT64" s="118"/>
      <c r="AU64" s="102"/>
      <c r="AV64" s="108"/>
      <c r="AW64" s="104"/>
      <c r="AX64" s="104"/>
      <c r="AY64" s="104"/>
      <c r="AZ64" s="104"/>
      <c r="BA64" s="101"/>
      <c r="BB64" s="102"/>
      <c r="BC64" s="97"/>
      <c r="BD64" s="104"/>
      <c r="BE64" s="104"/>
      <c r="BF64" s="104"/>
      <c r="BG64" s="104"/>
    </row>
    <row r="65" spans="1:59" ht="14.25" customHeight="1">
      <c r="A65" s="118"/>
      <c r="B65" s="102" t="s">
        <v>225</v>
      </c>
      <c r="C65" s="108"/>
      <c r="D65" s="104">
        <v>172</v>
      </c>
      <c r="E65" s="104">
        <v>349</v>
      </c>
      <c r="F65" s="104">
        <v>154</v>
      </c>
      <c r="G65" s="104">
        <v>195</v>
      </c>
      <c r="H65" s="101"/>
      <c r="I65" s="102" t="s">
        <v>216</v>
      </c>
      <c r="J65" s="97"/>
      <c r="K65" s="104">
        <v>321</v>
      </c>
      <c r="L65" s="104">
        <v>634</v>
      </c>
      <c r="M65" s="104">
        <v>309</v>
      </c>
      <c r="N65" s="104">
        <v>325</v>
      </c>
      <c r="O65" s="128"/>
      <c r="P65" s="118"/>
      <c r="Q65" s="102" t="s">
        <v>304</v>
      </c>
      <c r="R65" s="97"/>
      <c r="S65" s="104">
        <v>3140</v>
      </c>
      <c r="T65" s="104">
        <v>7685</v>
      </c>
      <c r="U65" s="104">
        <v>3694</v>
      </c>
      <c r="V65" s="104">
        <v>3991</v>
      </c>
      <c r="W65" s="101"/>
      <c r="X65" s="102"/>
      <c r="Y65" s="97"/>
      <c r="Z65" s="128"/>
      <c r="AA65" s="121"/>
      <c r="AB65" s="129"/>
      <c r="AC65" s="128"/>
      <c r="AD65" s="118"/>
      <c r="AE65" s="118"/>
      <c r="AF65" s="102" t="s">
        <v>667</v>
      </c>
      <c r="AG65" s="97"/>
      <c r="AH65" s="145">
        <v>137</v>
      </c>
      <c r="AI65" s="104">
        <v>236</v>
      </c>
      <c r="AJ65" s="104">
        <v>108</v>
      </c>
      <c r="AK65" s="147">
        <v>128</v>
      </c>
      <c r="AL65" s="106"/>
      <c r="AM65" s="132"/>
      <c r="AN65" s="103"/>
      <c r="AO65" s="132"/>
      <c r="AP65" s="132"/>
      <c r="AQ65" s="132"/>
      <c r="AR65" s="132"/>
      <c r="AS65" s="128"/>
      <c r="AT65" s="118"/>
      <c r="AU65" s="102"/>
      <c r="AV65" s="97"/>
      <c r="AW65" s="104"/>
      <c r="AX65" s="104"/>
      <c r="AY65" s="104"/>
      <c r="AZ65" s="104"/>
      <c r="BA65" s="101"/>
      <c r="BB65" s="102"/>
      <c r="BC65" s="97"/>
      <c r="BD65" s="128"/>
      <c r="BE65" s="121"/>
      <c r="BF65" s="129"/>
      <c r="BG65" s="128"/>
    </row>
    <row r="66" spans="1:59" ht="14.25" customHeight="1" thickBot="1">
      <c r="A66" s="110"/>
      <c r="B66" s="110"/>
      <c r="C66" s="111"/>
      <c r="D66" s="112"/>
      <c r="E66" s="113"/>
      <c r="F66" s="113"/>
      <c r="G66" s="114"/>
      <c r="H66" s="115"/>
      <c r="I66" s="110"/>
      <c r="J66" s="116"/>
      <c r="K66" s="112"/>
      <c r="L66" s="113"/>
      <c r="M66" s="113"/>
      <c r="N66" s="117"/>
      <c r="O66" s="345"/>
      <c r="P66" s="110"/>
      <c r="Q66" s="149"/>
      <c r="R66" s="149"/>
      <c r="S66" s="159"/>
      <c r="T66" s="149"/>
      <c r="U66" s="149"/>
      <c r="V66" s="160"/>
      <c r="W66" s="115"/>
      <c r="X66" s="110"/>
      <c r="Y66" s="116"/>
      <c r="Z66" s="149"/>
      <c r="AA66" s="113"/>
      <c r="AB66" s="113"/>
      <c r="AC66" s="113"/>
      <c r="AD66" s="141"/>
      <c r="AE66" s="110"/>
      <c r="AF66" s="346"/>
      <c r="AG66" s="347"/>
      <c r="AH66" s="348"/>
      <c r="AI66" s="349"/>
      <c r="AJ66" s="349"/>
      <c r="AK66" s="350"/>
      <c r="AL66" s="115"/>
      <c r="AM66" s="149"/>
      <c r="AN66" s="116"/>
      <c r="AO66" s="351"/>
      <c r="AP66" s="352"/>
      <c r="AQ66" s="351"/>
      <c r="AR66" s="351"/>
      <c r="AS66" s="345"/>
      <c r="AT66" s="110"/>
      <c r="AU66" s="149"/>
      <c r="AV66" s="149"/>
      <c r="AW66" s="159"/>
      <c r="AX66" s="149"/>
      <c r="AY66" s="149"/>
      <c r="AZ66" s="160"/>
      <c r="BA66" s="115"/>
      <c r="BB66" s="110"/>
      <c r="BC66" s="116"/>
      <c r="BD66" s="149"/>
      <c r="BE66" s="113"/>
      <c r="BF66" s="113"/>
      <c r="BG66" s="113"/>
    </row>
    <row r="67" spans="1:59" s="355" customFormat="1" ht="14.25" customHeight="1">
      <c r="A67" s="321" t="s">
        <v>668</v>
      </c>
      <c r="B67" s="322"/>
      <c r="C67" s="322"/>
      <c r="D67" s="163"/>
      <c r="E67" s="163"/>
      <c r="F67" s="163"/>
      <c r="G67" s="163"/>
      <c r="H67" s="322"/>
      <c r="I67" s="322"/>
      <c r="J67" s="322"/>
      <c r="K67" s="163"/>
      <c r="L67" s="163"/>
      <c r="M67" s="163"/>
      <c r="N67" s="353"/>
      <c r="O67" s="354"/>
      <c r="P67" s="321"/>
      <c r="Q67" s="322"/>
      <c r="R67" s="164"/>
      <c r="S67" s="164"/>
      <c r="T67" s="164"/>
      <c r="U67" s="164"/>
      <c r="V67" s="164"/>
      <c r="W67" s="164"/>
      <c r="X67" s="164"/>
      <c r="Y67" s="164"/>
      <c r="Z67" s="164"/>
      <c r="AA67" s="164"/>
      <c r="AB67" s="164"/>
      <c r="AC67" s="164"/>
      <c r="AD67" s="321"/>
      <c r="AE67" s="164" t="s">
        <v>396</v>
      </c>
      <c r="AF67" s="322"/>
      <c r="AG67" s="164"/>
      <c r="AH67" s="164"/>
      <c r="AI67" s="164"/>
      <c r="AJ67" s="164"/>
      <c r="AK67" s="164"/>
      <c r="AL67" s="164"/>
      <c r="AM67" s="164"/>
      <c r="AN67" s="164"/>
      <c r="AO67" s="164"/>
      <c r="AP67" s="164"/>
      <c r="AQ67" s="164"/>
      <c r="AR67" s="164"/>
      <c r="AS67" s="354"/>
      <c r="AT67" s="321"/>
      <c r="AU67" s="322"/>
      <c r="AV67" s="164"/>
      <c r="AW67" s="164"/>
      <c r="AX67" s="164"/>
      <c r="AY67" s="164"/>
      <c r="AZ67" s="164"/>
      <c r="BA67" s="164"/>
      <c r="BB67" s="164"/>
      <c r="BC67" s="164"/>
      <c r="BD67" s="164"/>
      <c r="BE67" s="164"/>
      <c r="BF67" s="164"/>
      <c r="BG67" s="164"/>
    </row>
    <row r="68" spans="1:59" s="355" customFormat="1" ht="14.25" customHeight="1">
      <c r="A68" s="321" t="s">
        <v>237</v>
      </c>
      <c r="B68" s="321"/>
      <c r="C68" s="321"/>
      <c r="D68" s="321"/>
      <c r="E68" s="321"/>
      <c r="F68" s="321"/>
      <c r="G68" s="321"/>
      <c r="H68" s="321"/>
      <c r="I68" s="321"/>
      <c r="J68" s="321"/>
      <c r="K68" s="164"/>
      <c r="L68" s="164"/>
      <c r="M68" s="164"/>
      <c r="N68" s="321"/>
      <c r="O68" s="321"/>
      <c r="P68" s="321"/>
      <c r="Q68" s="321"/>
      <c r="W68" s="164"/>
      <c r="X68" s="164"/>
      <c r="Y68" s="164"/>
      <c r="Z68" s="164"/>
      <c r="AA68" s="164"/>
      <c r="AB68" s="164"/>
      <c r="AC68" s="164"/>
      <c r="AD68" s="164"/>
      <c r="AE68" s="164" t="s">
        <v>237</v>
      </c>
      <c r="AF68" s="321"/>
      <c r="AG68" s="164"/>
      <c r="AH68" s="164"/>
      <c r="AI68" s="164"/>
      <c r="AJ68" s="164"/>
      <c r="AK68" s="164"/>
      <c r="AL68" s="164"/>
      <c r="AN68" s="164"/>
      <c r="AO68" s="164"/>
      <c r="AP68" s="164"/>
      <c r="AQ68" s="164"/>
      <c r="AR68" s="164"/>
      <c r="AS68" s="321"/>
      <c r="AT68" s="321"/>
      <c r="AU68" s="321"/>
      <c r="BA68" s="164"/>
      <c r="BB68" s="164"/>
      <c r="BC68" s="164"/>
      <c r="BD68" s="164"/>
      <c r="BE68" s="164"/>
      <c r="BF68" s="164"/>
      <c r="BG68" s="164"/>
    </row>
    <row r="69" spans="1:45" ht="13.5">
      <c r="A69" s="132"/>
      <c r="B69" s="132"/>
      <c r="C69" s="132"/>
      <c r="D69" s="132"/>
      <c r="E69" s="132"/>
      <c r="F69" s="132"/>
      <c r="G69" s="132"/>
      <c r="H69" s="132"/>
      <c r="I69" s="132"/>
      <c r="J69" s="132"/>
      <c r="K69" s="132"/>
      <c r="L69" s="132"/>
      <c r="M69" s="132"/>
      <c r="N69" s="132"/>
      <c r="O69" s="132"/>
      <c r="AF69" s="132"/>
      <c r="AG69" s="132"/>
      <c r="AH69" s="132"/>
      <c r="AI69" s="132"/>
      <c r="AJ69" s="132"/>
      <c r="AK69" s="132"/>
      <c r="AL69" s="132"/>
      <c r="AN69" s="132"/>
      <c r="AO69" s="132"/>
      <c r="AP69" s="132"/>
      <c r="AQ69" s="132"/>
      <c r="AR69" s="132"/>
      <c r="AS69" s="132"/>
    </row>
  </sheetData>
  <mergeCells count="28">
    <mergeCell ref="AD1:AR1"/>
    <mergeCell ref="AF4:AF5"/>
    <mergeCell ref="AP4:AR4"/>
    <mergeCell ref="AO4:AO5"/>
    <mergeCell ref="AM4:AM5"/>
    <mergeCell ref="AH4:AH5"/>
    <mergeCell ref="AI4:AK4"/>
    <mergeCell ref="P1:AC1"/>
    <mergeCell ref="Q4:Q5"/>
    <mergeCell ref="X4:X5"/>
    <mergeCell ref="T4:V4"/>
    <mergeCell ref="AA4:AC4"/>
    <mergeCell ref="S4:S5"/>
    <mergeCell ref="Z4:Z5"/>
    <mergeCell ref="A1:N1"/>
    <mergeCell ref="B4:B5"/>
    <mergeCell ref="I4:I5"/>
    <mergeCell ref="L4:N4"/>
    <mergeCell ref="D4:D5"/>
    <mergeCell ref="K4:K5"/>
    <mergeCell ref="E4:G4"/>
    <mergeCell ref="AT1:BG1"/>
    <mergeCell ref="AU4:AU5"/>
    <mergeCell ref="AW4:AW5"/>
    <mergeCell ref="AX4:AZ4"/>
    <mergeCell ref="BB4:BB5"/>
    <mergeCell ref="BD4:BD5"/>
    <mergeCell ref="BE4:BG4"/>
  </mergeCells>
  <printOptions/>
  <pageMargins left="0.5118110236220472" right="0.5118110236220472" top="0.5118110236220472" bottom="0.1968503937007874" header="0.5118110236220472" footer="0.31496062992125984"/>
  <pageSetup horizontalDpi="600" verticalDpi="600" orientation="portrait" paperSize="9" scale="81" r:id="rId1"/>
  <colBreaks count="3" manualBreakCount="3">
    <brk id="15" max="65535" man="1"/>
    <brk id="30" max="65535" man="1"/>
    <brk id="45" max="65535" man="1"/>
  </colBreaks>
</worksheet>
</file>

<file path=xl/worksheets/sheet3.xml><?xml version="1.0" encoding="utf-8"?>
<worksheet xmlns="http://schemas.openxmlformats.org/spreadsheetml/2006/main" xmlns:r="http://schemas.openxmlformats.org/officeDocument/2006/relationships">
  <sheetPr codeName="Sheet3">
    <tabColor indexed="48"/>
  </sheetPr>
  <dimension ref="A1:H29"/>
  <sheetViews>
    <sheetView showGridLines="0" zoomScaleSheetLayoutView="100" workbookViewId="0" topLeftCell="A1">
      <selection activeCell="B28" sqref="B28"/>
    </sheetView>
  </sheetViews>
  <sheetFormatPr defaultColWidth="8.796875" defaultRowHeight="14.25"/>
  <cols>
    <col min="1" max="1" width="21.59765625" style="279" customWidth="1"/>
    <col min="2" max="6" width="13.09765625" style="279" customWidth="1"/>
    <col min="7" max="10" width="4.59765625" style="279" customWidth="1"/>
    <col min="11" max="12" width="17.3984375" style="279" customWidth="1"/>
    <col min="13" max="13" width="19.3984375" style="279" customWidth="1"/>
    <col min="14" max="14" width="11.3984375" style="279" customWidth="1"/>
    <col min="15" max="15" width="15.3984375" style="279" customWidth="1"/>
    <col min="16" max="24" width="9" style="279" customWidth="1"/>
    <col min="25" max="25" width="11.3984375" style="279" customWidth="1"/>
    <col min="26" max="28" width="9" style="279" customWidth="1"/>
    <col min="29" max="30" width="7.3984375" style="279" customWidth="1"/>
    <col min="31" max="32" width="6.3984375" style="279" customWidth="1"/>
    <col min="33" max="34" width="7.3984375" style="279" customWidth="1"/>
    <col min="35" max="36" width="6.3984375" style="279" customWidth="1"/>
    <col min="37" max="38" width="9" style="279" customWidth="1"/>
    <col min="39" max="39" width="11.3984375" style="279" customWidth="1"/>
    <col min="40" max="40" width="17.3984375" style="279" customWidth="1"/>
    <col min="41" max="43" width="11.3984375" style="279" customWidth="1"/>
    <col min="44" max="48" width="9" style="279" customWidth="1"/>
    <col min="49" max="49" width="11.3984375" style="279" customWidth="1"/>
    <col min="50" max="50" width="17.3984375" style="279" customWidth="1"/>
    <col min="51" max="58" width="9" style="279" customWidth="1"/>
    <col min="59" max="59" width="11.3984375" style="279" customWidth="1"/>
    <col min="60" max="66" width="13.3984375" style="279" customWidth="1"/>
    <col min="67" max="74" width="11.3984375" style="279" customWidth="1"/>
    <col min="75" max="75" width="15.3984375" style="279" customWidth="1"/>
    <col min="76" max="16384" width="11.3984375" style="279" customWidth="1"/>
  </cols>
  <sheetData>
    <row r="1" spans="1:6" s="278" customFormat="1" ht="18.75">
      <c r="A1" s="554" t="s">
        <v>678</v>
      </c>
      <c r="B1" s="554"/>
      <c r="C1" s="554"/>
      <c r="D1" s="554"/>
      <c r="E1" s="554"/>
      <c r="F1" s="554"/>
    </row>
    <row r="2" ht="13.5" customHeight="1">
      <c r="A2" s="278"/>
    </row>
    <row r="3" spans="1:6" ht="14.25" thickBot="1">
      <c r="A3" s="280"/>
      <c r="B3" s="280"/>
      <c r="C3" s="280"/>
      <c r="D3" s="280"/>
      <c r="E3" s="281"/>
      <c r="F3" s="281" t="s">
        <v>598</v>
      </c>
    </row>
    <row r="4" spans="1:6" ht="3" customHeight="1">
      <c r="A4" s="282"/>
      <c r="B4" s="283"/>
      <c r="C4" s="283"/>
      <c r="D4" s="283"/>
      <c r="E4" s="284"/>
      <c r="F4" s="284"/>
    </row>
    <row r="5" spans="1:6" ht="15" customHeight="1">
      <c r="A5" s="285" t="s">
        <v>599</v>
      </c>
      <c r="B5" s="286" t="s">
        <v>600</v>
      </c>
      <c r="C5" s="286" t="s">
        <v>601</v>
      </c>
      <c r="D5" s="287" t="s">
        <v>602</v>
      </c>
      <c r="E5" s="287" t="s">
        <v>612</v>
      </c>
      <c r="F5" s="287" t="s">
        <v>613</v>
      </c>
    </row>
    <row r="6" spans="1:6" ht="3" customHeight="1">
      <c r="A6" s="288"/>
      <c r="B6" s="289"/>
      <c r="C6" s="289"/>
      <c r="D6" s="290"/>
      <c r="E6" s="290"/>
      <c r="F6" s="290"/>
    </row>
    <row r="7" spans="1:6" ht="15" customHeight="1">
      <c r="A7" s="291" t="s">
        <v>603</v>
      </c>
      <c r="B7" s="292">
        <f>SUM(B9:B25)</f>
        <v>2761</v>
      </c>
      <c r="C7" s="292">
        <f>SUM(C9:C25)</f>
        <v>2834</v>
      </c>
      <c r="D7" s="292">
        <f>SUM(D9:D25)</f>
        <v>2956</v>
      </c>
      <c r="E7" s="292">
        <f>SUM(E9:E25)</f>
        <v>2979</v>
      </c>
      <c r="F7" s="292">
        <f>SUM(F9:F25)</f>
        <v>3388</v>
      </c>
    </row>
    <row r="8" spans="1:6" ht="9" customHeight="1">
      <c r="A8" s="293"/>
      <c r="B8" s="294"/>
      <c r="C8" s="295"/>
      <c r="D8" s="295"/>
      <c r="E8" s="295"/>
      <c r="F8" s="295"/>
    </row>
    <row r="9" spans="1:6" ht="15" customHeight="1">
      <c r="A9" s="285" t="s">
        <v>614</v>
      </c>
      <c r="B9" s="296">
        <v>651</v>
      </c>
      <c r="C9" s="297">
        <v>628</v>
      </c>
      <c r="D9" s="297">
        <v>628</v>
      </c>
      <c r="E9" s="297">
        <v>618</v>
      </c>
      <c r="F9" s="297">
        <v>674</v>
      </c>
    </row>
    <row r="10" spans="1:6" ht="15" customHeight="1">
      <c r="A10" s="285" t="s">
        <v>615</v>
      </c>
      <c r="B10" s="296">
        <v>1054</v>
      </c>
      <c r="C10" s="297">
        <v>1145</v>
      </c>
      <c r="D10" s="297">
        <v>1305</v>
      </c>
      <c r="E10" s="297">
        <v>1364</v>
      </c>
      <c r="F10" s="297">
        <v>1585</v>
      </c>
    </row>
    <row r="11" spans="1:6" ht="15" customHeight="1">
      <c r="A11" s="285" t="s">
        <v>616</v>
      </c>
      <c r="B11" s="296">
        <v>542</v>
      </c>
      <c r="C11" s="297">
        <v>531</v>
      </c>
      <c r="D11" s="297">
        <v>505</v>
      </c>
      <c r="E11" s="297">
        <v>512</v>
      </c>
      <c r="F11" s="297">
        <v>562</v>
      </c>
    </row>
    <row r="12" spans="1:6" ht="9" customHeight="1">
      <c r="A12" s="285"/>
      <c r="B12" s="296"/>
      <c r="C12" s="297"/>
      <c r="D12" s="297"/>
      <c r="E12" s="297"/>
      <c r="F12" s="297"/>
    </row>
    <row r="13" spans="1:6" ht="15" customHeight="1">
      <c r="A13" s="285" t="s">
        <v>604</v>
      </c>
      <c r="B13" s="296">
        <v>65</v>
      </c>
      <c r="C13" s="297">
        <v>64</v>
      </c>
      <c r="D13" s="297">
        <v>45</v>
      </c>
      <c r="E13" s="297">
        <v>40</v>
      </c>
      <c r="F13" s="297">
        <v>49</v>
      </c>
    </row>
    <row r="14" spans="1:6" ht="15" customHeight="1">
      <c r="A14" s="285" t="s">
        <v>605</v>
      </c>
      <c r="B14" s="296">
        <v>75</v>
      </c>
      <c r="C14" s="297">
        <v>73</v>
      </c>
      <c r="D14" s="297">
        <v>69</v>
      </c>
      <c r="E14" s="297">
        <v>62</v>
      </c>
      <c r="F14" s="297">
        <v>52</v>
      </c>
    </row>
    <row r="15" spans="1:6" ht="15" customHeight="1">
      <c r="A15" s="285" t="s">
        <v>617</v>
      </c>
      <c r="B15" s="296">
        <v>51</v>
      </c>
      <c r="C15" s="297">
        <v>58</v>
      </c>
      <c r="D15" s="297">
        <v>61</v>
      </c>
      <c r="E15" s="297">
        <v>61</v>
      </c>
      <c r="F15" s="297">
        <v>71</v>
      </c>
    </row>
    <row r="16" spans="1:6" ht="9" customHeight="1">
      <c r="A16" s="285"/>
      <c r="B16" s="296"/>
      <c r="C16" s="297"/>
      <c r="D16" s="297"/>
      <c r="E16" s="297"/>
      <c r="F16" s="297"/>
    </row>
    <row r="17" spans="1:6" ht="15" customHeight="1">
      <c r="A17" s="285" t="s">
        <v>606</v>
      </c>
      <c r="B17" s="296">
        <v>20</v>
      </c>
      <c r="C17" s="297">
        <v>19</v>
      </c>
      <c r="D17" s="297">
        <v>17</v>
      </c>
      <c r="E17" s="297">
        <v>16</v>
      </c>
      <c r="F17" s="297">
        <v>17</v>
      </c>
    </row>
    <row r="18" spans="1:6" ht="15" customHeight="1">
      <c r="A18" s="285" t="s">
        <v>607</v>
      </c>
      <c r="B18" s="296">
        <v>36</v>
      </c>
      <c r="C18" s="297">
        <v>31</v>
      </c>
      <c r="D18" s="297">
        <v>26</v>
      </c>
      <c r="E18" s="297">
        <v>40</v>
      </c>
      <c r="F18" s="297">
        <v>37</v>
      </c>
    </row>
    <row r="19" spans="1:6" ht="15" customHeight="1">
      <c r="A19" s="285" t="s">
        <v>608</v>
      </c>
      <c r="B19" s="296">
        <v>15</v>
      </c>
      <c r="C19" s="297">
        <v>15</v>
      </c>
      <c r="D19" s="297">
        <v>16</v>
      </c>
      <c r="E19" s="297">
        <v>13</v>
      </c>
      <c r="F19" s="297">
        <v>13</v>
      </c>
    </row>
    <row r="20" spans="1:6" ht="9" customHeight="1">
      <c r="A20" s="285"/>
      <c r="B20" s="296"/>
      <c r="C20" s="297"/>
      <c r="D20" s="297"/>
      <c r="E20" s="297"/>
      <c r="F20" s="297"/>
    </row>
    <row r="21" spans="1:6" ht="15" customHeight="1">
      <c r="A21" s="285" t="s">
        <v>609</v>
      </c>
      <c r="B21" s="296">
        <v>24</v>
      </c>
      <c r="C21" s="297">
        <v>23</v>
      </c>
      <c r="D21" s="297">
        <v>27</v>
      </c>
      <c r="E21" s="297">
        <v>20</v>
      </c>
      <c r="F21" s="297">
        <v>18</v>
      </c>
    </row>
    <row r="22" spans="1:6" ht="15" customHeight="1">
      <c r="A22" s="285" t="s">
        <v>618</v>
      </c>
      <c r="B22" s="296">
        <v>9</v>
      </c>
      <c r="C22" s="297">
        <v>7</v>
      </c>
      <c r="D22" s="297">
        <v>5</v>
      </c>
      <c r="E22" s="297">
        <v>8</v>
      </c>
      <c r="F22" s="297">
        <v>14</v>
      </c>
    </row>
    <row r="23" spans="1:6" ht="15" customHeight="1">
      <c r="A23" s="285" t="s">
        <v>619</v>
      </c>
      <c r="B23" s="296">
        <v>17</v>
      </c>
      <c r="C23" s="297">
        <v>15</v>
      </c>
      <c r="D23" s="297">
        <v>17</v>
      </c>
      <c r="E23" s="297">
        <v>12</v>
      </c>
      <c r="F23" s="297">
        <v>16</v>
      </c>
    </row>
    <row r="24" spans="1:6" ht="9" customHeight="1">
      <c r="A24" s="285"/>
      <c r="B24" s="296"/>
      <c r="C24" s="297"/>
      <c r="D24" s="297"/>
      <c r="E24" s="297"/>
      <c r="F24" s="297"/>
    </row>
    <row r="25" spans="1:6" ht="15" customHeight="1">
      <c r="A25" s="298" t="s">
        <v>610</v>
      </c>
      <c r="B25" s="296">
        <v>202</v>
      </c>
      <c r="C25" s="297">
        <v>225</v>
      </c>
      <c r="D25" s="297">
        <v>235</v>
      </c>
      <c r="E25" s="297">
        <v>213</v>
      </c>
      <c r="F25" s="297">
        <v>280</v>
      </c>
    </row>
    <row r="26" spans="1:6" ht="3" customHeight="1" thickBot="1">
      <c r="A26" s="299"/>
      <c r="B26" s="300"/>
      <c r="C26" s="300"/>
      <c r="D26" s="301"/>
      <c r="E26" s="302"/>
      <c r="F26" s="302"/>
    </row>
    <row r="27" spans="1:8" s="358" customFormat="1" ht="14.25">
      <c r="A27" s="357" t="s">
        <v>620</v>
      </c>
      <c r="E27" s="359"/>
      <c r="F27" s="359"/>
      <c r="H27" s="359"/>
    </row>
    <row r="28" s="358" customFormat="1" ht="14.25">
      <c r="A28" s="358" t="s">
        <v>611</v>
      </c>
    </row>
    <row r="29" ht="13.5">
      <c r="A29" s="303"/>
    </row>
  </sheetData>
  <mergeCells count="1">
    <mergeCell ref="A1:F1"/>
  </mergeCells>
  <printOptions/>
  <pageMargins left="0.5118110236220472" right="0.5118110236220472"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8"/>
  </sheetPr>
  <dimension ref="A1:F25"/>
  <sheetViews>
    <sheetView showGridLines="0" workbookViewId="0" topLeftCell="A1">
      <selection activeCell="B26" sqref="B26"/>
    </sheetView>
  </sheetViews>
  <sheetFormatPr defaultColWidth="8.796875" defaultRowHeight="14.25"/>
  <cols>
    <col min="1" max="1" width="17" style="137" customWidth="1"/>
    <col min="2" max="5" width="13.8984375" style="137" customWidth="1"/>
    <col min="6" max="6" width="20.5" style="137" customWidth="1"/>
    <col min="7" max="7" width="11.3984375" style="137" customWidth="1"/>
    <col min="8" max="8" width="15.3984375" style="137" customWidth="1"/>
    <col min="9" max="17" width="9" style="137" customWidth="1"/>
    <col min="18" max="18" width="11.3984375" style="137" customWidth="1"/>
    <col min="19" max="21" width="9" style="137" customWidth="1"/>
    <col min="22" max="23" width="7.3984375" style="137" customWidth="1"/>
    <col min="24" max="25" width="6.3984375" style="137" customWidth="1"/>
    <col min="26" max="27" width="7.3984375" style="137" customWidth="1"/>
    <col min="28" max="29" width="6.3984375" style="137" customWidth="1"/>
    <col min="30" max="31" width="9" style="137" customWidth="1"/>
    <col min="32" max="32" width="11.3984375" style="137" customWidth="1"/>
    <col min="33" max="33" width="17.3984375" style="137" customWidth="1"/>
    <col min="34" max="36" width="11.3984375" style="137" customWidth="1"/>
    <col min="37" max="41" width="9" style="137" customWidth="1"/>
    <col min="42" max="42" width="11.3984375" style="137" customWidth="1"/>
    <col min="43" max="43" width="17.3984375" style="137" customWidth="1"/>
    <col min="44" max="51" width="9" style="137" customWidth="1"/>
    <col min="52" max="52" width="11.3984375" style="137" customWidth="1"/>
    <col min="53" max="59" width="13.3984375" style="137" customWidth="1"/>
    <col min="60" max="67" width="11.3984375" style="137" customWidth="1"/>
    <col min="68" max="68" width="15.3984375" style="137" customWidth="1"/>
    <col min="69" max="16384" width="11.3984375" style="137" customWidth="1"/>
  </cols>
  <sheetData>
    <row r="1" spans="1:6" ht="21">
      <c r="A1" s="555" t="s">
        <v>679</v>
      </c>
      <c r="B1" s="555"/>
      <c r="C1" s="555"/>
      <c r="D1" s="555"/>
      <c r="E1" s="555"/>
      <c r="F1" s="555"/>
    </row>
    <row r="3" spans="1:6" ht="14.25" thickBot="1">
      <c r="A3" s="166" t="s">
        <v>890</v>
      </c>
      <c r="B3" s="166"/>
      <c r="C3" s="166"/>
      <c r="D3" s="166"/>
      <c r="E3" s="166"/>
      <c r="F3" s="167" t="s">
        <v>598</v>
      </c>
    </row>
    <row r="4" spans="1:6" ht="22.5" customHeight="1">
      <c r="A4" s="91" t="s">
        <v>621</v>
      </c>
      <c r="B4" s="304" t="s">
        <v>891</v>
      </c>
      <c r="C4" s="304" t="s">
        <v>622</v>
      </c>
      <c r="D4" s="304" t="s">
        <v>0</v>
      </c>
      <c r="E4" s="304" t="s">
        <v>1</v>
      </c>
      <c r="F4" s="277" t="s">
        <v>623</v>
      </c>
    </row>
    <row r="5" spans="2:6" ht="14.25" customHeight="1">
      <c r="B5" s="138"/>
      <c r="F5" s="138"/>
    </row>
    <row r="6" spans="1:6" ht="14.25" customHeight="1">
      <c r="A6" s="305" t="s">
        <v>892</v>
      </c>
      <c r="B6" s="306">
        <v>30704</v>
      </c>
      <c r="C6" s="307">
        <v>144869</v>
      </c>
      <c r="D6" s="307">
        <v>71411</v>
      </c>
      <c r="E6" s="308">
        <v>73458</v>
      </c>
      <c r="F6" s="306" t="s">
        <v>624</v>
      </c>
    </row>
    <row r="7" spans="1:6" ht="14.25" customHeight="1">
      <c r="A7" s="305" t="s">
        <v>625</v>
      </c>
      <c r="B7" s="306">
        <v>32658</v>
      </c>
      <c r="C7" s="307">
        <v>156792</v>
      </c>
      <c r="D7" s="307">
        <v>78299</v>
      </c>
      <c r="E7" s="308">
        <v>78493</v>
      </c>
      <c r="F7" s="306" t="s">
        <v>626</v>
      </c>
    </row>
    <row r="8" spans="1:6" ht="14.25" customHeight="1">
      <c r="A8" s="305" t="s">
        <v>893</v>
      </c>
      <c r="B8" s="306">
        <v>34517</v>
      </c>
      <c r="C8" s="307">
        <v>168943</v>
      </c>
      <c r="D8" s="307">
        <v>84728</v>
      </c>
      <c r="E8" s="308">
        <v>84215</v>
      </c>
      <c r="F8" s="306" t="s">
        <v>627</v>
      </c>
    </row>
    <row r="9" spans="1:6" ht="14.25" customHeight="1">
      <c r="A9" s="305" t="s">
        <v>628</v>
      </c>
      <c r="B9" s="306">
        <v>36113</v>
      </c>
      <c r="C9" s="307">
        <v>177770</v>
      </c>
      <c r="D9" s="307">
        <v>88406</v>
      </c>
      <c r="E9" s="308">
        <v>89364</v>
      </c>
      <c r="F9" s="306" t="s">
        <v>629</v>
      </c>
    </row>
    <row r="10" spans="1:6" ht="14.25" customHeight="1">
      <c r="A10" s="305" t="s">
        <v>630</v>
      </c>
      <c r="B10" s="306">
        <v>35855</v>
      </c>
      <c r="C10" s="307">
        <v>175145</v>
      </c>
      <c r="D10" s="307">
        <v>85741</v>
      </c>
      <c r="E10" s="308">
        <v>89404</v>
      </c>
      <c r="F10" s="306" t="s">
        <v>631</v>
      </c>
    </row>
    <row r="11" spans="1:6" ht="14.25" customHeight="1">
      <c r="A11" s="305" t="s">
        <v>632</v>
      </c>
      <c r="B11" s="306">
        <v>41151</v>
      </c>
      <c r="C11" s="307">
        <v>188317</v>
      </c>
      <c r="D11" s="307">
        <v>91345</v>
      </c>
      <c r="E11" s="308">
        <v>96972</v>
      </c>
      <c r="F11" s="306" t="s">
        <v>633</v>
      </c>
    </row>
    <row r="12" spans="1:6" ht="14.25" customHeight="1">
      <c r="A12" s="305" t="s">
        <v>634</v>
      </c>
      <c r="B12" s="306">
        <v>44114</v>
      </c>
      <c r="C12" s="307">
        <v>210350</v>
      </c>
      <c r="D12" s="307">
        <v>102502</v>
      </c>
      <c r="E12" s="308">
        <v>107848</v>
      </c>
      <c r="F12" s="306" t="s">
        <v>635</v>
      </c>
    </row>
    <row r="13" spans="1:6" ht="14.25" customHeight="1">
      <c r="A13" s="305" t="s">
        <v>636</v>
      </c>
      <c r="B13" s="306">
        <v>48985</v>
      </c>
      <c r="C13" s="307">
        <v>228553</v>
      </c>
      <c r="D13" s="307">
        <v>110742</v>
      </c>
      <c r="E13" s="308">
        <v>117811</v>
      </c>
      <c r="F13" s="306" t="s">
        <v>637</v>
      </c>
    </row>
    <row r="14" spans="1:6" ht="14.25" customHeight="1">
      <c r="A14" s="305" t="s">
        <v>638</v>
      </c>
      <c r="B14" s="306">
        <v>57897</v>
      </c>
      <c r="C14" s="307">
        <v>243538</v>
      </c>
      <c r="D14" s="307">
        <v>117075</v>
      </c>
      <c r="E14" s="308">
        <v>126463</v>
      </c>
      <c r="F14" s="306" t="s">
        <v>639</v>
      </c>
    </row>
    <row r="15" spans="1:6" ht="14.25" customHeight="1">
      <c r="A15" s="305" t="s">
        <v>640</v>
      </c>
      <c r="B15" s="306">
        <v>67460</v>
      </c>
      <c r="C15" s="307">
        <v>257716</v>
      </c>
      <c r="D15" s="307">
        <v>123578</v>
      </c>
      <c r="E15" s="308">
        <v>134138</v>
      </c>
      <c r="F15" s="306" t="s">
        <v>641</v>
      </c>
    </row>
    <row r="16" spans="1:6" ht="14.25" customHeight="1">
      <c r="A16" s="305" t="s">
        <v>642</v>
      </c>
      <c r="B16" s="306">
        <v>78565</v>
      </c>
      <c r="C16" s="307">
        <v>274367</v>
      </c>
      <c r="D16" s="307">
        <v>131304</v>
      </c>
      <c r="E16" s="308">
        <v>143063</v>
      </c>
      <c r="F16" s="306" t="s">
        <v>643</v>
      </c>
    </row>
    <row r="17" spans="1:6" ht="14.25" customHeight="1">
      <c r="A17" s="305" t="s">
        <v>644</v>
      </c>
      <c r="B17" s="306">
        <v>90627</v>
      </c>
      <c r="C17" s="307">
        <v>298999</v>
      </c>
      <c r="D17" s="307">
        <v>144365</v>
      </c>
      <c r="E17" s="308">
        <v>154634</v>
      </c>
      <c r="F17" s="306" t="s">
        <v>645</v>
      </c>
    </row>
    <row r="18" spans="1:6" ht="14.25" customHeight="1">
      <c r="A18" s="305" t="s">
        <v>646</v>
      </c>
      <c r="B18" s="306">
        <v>101378</v>
      </c>
      <c r="C18" s="307">
        <v>316661</v>
      </c>
      <c r="D18" s="307">
        <v>153397</v>
      </c>
      <c r="E18" s="308">
        <v>163264</v>
      </c>
      <c r="F18" s="306" t="s">
        <v>647</v>
      </c>
    </row>
    <row r="19" spans="1:6" ht="14.25" customHeight="1">
      <c r="A19" s="305" t="s">
        <v>648</v>
      </c>
      <c r="B19" s="306">
        <v>107356</v>
      </c>
      <c r="C19" s="307">
        <v>326999</v>
      </c>
      <c r="D19" s="307">
        <v>158279</v>
      </c>
      <c r="E19" s="308">
        <v>168720</v>
      </c>
      <c r="F19" s="306" t="s">
        <v>649</v>
      </c>
    </row>
    <row r="20" spans="1:6" ht="14.25" customHeight="1">
      <c r="A20" s="305" t="s">
        <v>894</v>
      </c>
      <c r="B20" s="306">
        <v>114809</v>
      </c>
      <c r="C20" s="307">
        <v>329684</v>
      </c>
      <c r="D20" s="307">
        <v>159311</v>
      </c>
      <c r="E20" s="308">
        <v>170373</v>
      </c>
      <c r="F20" s="306" t="s">
        <v>650</v>
      </c>
    </row>
    <row r="21" spans="1:6" ht="14.25" customHeight="1">
      <c r="A21" s="309" t="s">
        <v>895</v>
      </c>
      <c r="B21" s="306">
        <v>123457</v>
      </c>
      <c r="C21" s="307">
        <v>331004</v>
      </c>
      <c r="D21" s="307">
        <v>160451</v>
      </c>
      <c r="E21" s="308">
        <v>170553</v>
      </c>
      <c r="F21" s="306" t="s">
        <v>896</v>
      </c>
    </row>
    <row r="22" spans="1:6" ht="14.25" customHeight="1">
      <c r="A22" s="309" t="s">
        <v>897</v>
      </c>
      <c r="B22" s="306">
        <v>131370</v>
      </c>
      <c r="C22" s="307">
        <v>332865</v>
      </c>
      <c r="D22" s="307">
        <v>161378</v>
      </c>
      <c r="E22" s="308">
        <v>171487</v>
      </c>
      <c r="F22" s="306" t="s">
        <v>898</v>
      </c>
    </row>
    <row r="23" spans="1:6" ht="14.25" customHeight="1" thickBot="1">
      <c r="A23" s="310"/>
      <c r="B23" s="311"/>
      <c r="C23" s="166"/>
      <c r="D23" s="166"/>
      <c r="E23" s="312"/>
      <c r="F23" s="311"/>
    </row>
    <row r="24" ht="13.5">
      <c r="A24" s="313" t="s">
        <v>651</v>
      </c>
    </row>
    <row r="25" ht="13.5">
      <c r="A25" s="56" t="s">
        <v>652</v>
      </c>
    </row>
  </sheetData>
  <mergeCells count="1">
    <mergeCell ref="A1:F1"/>
  </mergeCells>
  <printOptions/>
  <pageMargins left="0.5118110236220472" right="0.5118110236220472" top="0.984251968503937" bottom="0.984251968503937" header="0.5118110236220472" footer="0.5118110236220472"/>
  <pageSetup horizontalDpi="400" verticalDpi="400" orientation="portrait" paperSize="9" r:id="rId1"/>
  <ignoredErrors>
    <ignoredError sqref="A7 A9:A19 A21:A22" numberStoredAsText="1"/>
  </ignoredErrors>
</worksheet>
</file>

<file path=xl/worksheets/sheet5.xml><?xml version="1.0" encoding="utf-8"?>
<worksheet xmlns="http://schemas.openxmlformats.org/spreadsheetml/2006/main" xmlns:r="http://schemas.openxmlformats.org/officeDocument/2006/relationships">
  <sheetPr>
    <tabColor indexed="48"/>
  </sheetPr>
  <dimension ref="A1:J11"/>
  <sheetViews>
    <sheetView showGridLines="0" workbookViewId="0" topLeftCell="A1">
      <selection activeCell="A2" sqref="A2"/>
    </sheetView>
  </sheetViews>
  <sheetFormatPr defaultColWidth="8.796875" defaultRowHeight="14.25"/>
  <cols>
    <col min="1" max="1" width="13" style="137" customWidth="1"/>
    <col min="2" max="10" width="9" style="137" customWidth="1"/>
    <col min="11" max="11" width="11.3984375" style="137" customWidth="1"/>
    <col min="12" max="14" width="9" style="137" customWidth="1"/>
    <col min="15" max="16" width="7.3984375" style="137" customWidth="1"/>
    <col min="17" max="18" width="6.3984375" style="137" customWidth="1"/>
    <col min="19" max="20" width="7.3984375" style="137" customWidth="1"/>
    <col min="21" max="22" width="6.3984375" style="137" customWidth="1"/>
    <col min="23" max="24" width="9" style="137" customWidth="1"/>
    <col min="25" max="25" width="11.3984375" style="137" customWidth="1"/>
    <col min="26" max="26" width="17.3984375" style="137" customWidth="1"/>
    <col min="27" max="29" width="11.3984375" style="137" customWidth="1"/>
    <col min="30" max="34" width="9" style="137" customWidth="1"/>
    <col min="35" max="35" width="11.3984375" style="137" customWidth="1"/>
    <col min="36" max="36" width="17.3984375" style="137" customWidth="1"/>
    <col min="37" max="44" width="9" style="137" customWidth="1"/>
    <col min="45" max="45" width="11.3984375" style="137" customWidth="1"/>
    <col min="46" max="52" width="13.3984375" style="137" customWidth="1"/>
    <col min="53" max="60" width="11.3984375" style="137" customWidth="1"/>
    <col min="61" max="61" width="15.3984375" style="137" customWidth="1"/>
    <col min="62" max="16384" width="11.3984375" style="137" customWidth="1"/>
  </cols>
  <sheetData>
    <row r="1" spans="1:10" ht="21">
      <c r="A1" s="555" t="s">
        <v>680</v>
      </c>
      <c r="B1" s="555"/>
      <c r="C1" s="555"/>
      <c r="D1" s="555"/>
      <c r="E1" s="555"/>
      <c r="F1" s="555"/>
      <c r="G1" s="555"/>
      <c r="H1" s="555"/>
      <c r="I1" s="555"/>
      <c r="J1" s="555"/>
    </row>
    <row r="3" spans="1:10" ht="14.25" thickBot="1">
      <c r="A3" s="166" t="s">
        <v>899</v>
      </c>
      <c r="B3" s="166"/>
      <c r="C3" s="166"/>
      <c r="D3" s="166"/>
      <c r="E3" s="166"/>
      <c r="F3" s="166"/>
      <c r="G3" s="166"/>
      <c r="H3" s="166"/>
      <c r="I3" s="166"/>
      <c r="J3" s="167" t="s">
        <v>598</v>
      </c>
    </row>
    <row r="4" spans="1:10" ht="18" customHeight="1">
      <c r="A4" s="556" t="s">
        <v>653</v>
      </c>
      <c r="B4" s="558" t="s">
        <v>900</v>
      </c>
      <c r="C4" s="552"/>
      <c r="D4" s="553"/>
      <c r="E4" s="558" t="s">
        <v>901</v>
      </c>
      <c r="F4" s="559"/>
      <c r="G4" s="553"/>
      <c r="H4" s="558" t="s">
        <v>902</v>
      </c>
      <c r="I4" s="559"/>
      <c r="J4" s="559"/>
    </row>
    <row r="5" spans="1:10" ht="18.75" customHeight="1">
      <c r="A5" s="557"/>
      <c r="B5" s="94" t="s">
        <v>98</v>
      </c>
      <c r="C5" s="94" t="s">
        <v>0</v>
      </c>
      <c r="D5" s="94" t="s">
        <v>1</v>
      </c>
      <c r="E5" s="94" t="s">
        <v>98</v>
      </c>
      <c r="F5" s="94" t="s">
        <v>0</v>
      </c>
      <c r="G5" s="94" t="s">
        <v>1</v>
      </c>
      <c r="H5" s="94" t="s">
        <v>98</v>
      </c>
      <c r="I5" s="94" t="s">
        <v>0</v>
      </c>
      <c r="J5" s="314" t="s">
        <v>1</v>
      </c>
    </row>
    <row r="6" spans="1:10" ht="18.75" customHeight="1">
      <c r="A6" s="315" t="s">
        <v>129</v>
      </c>
      <c r="B6" s="497">
        <v>329684</v>
      </c>
      <c r="C6" s="316">
        <v>159311</v>
      </c>
      <c r="D6" s="316">
        <v>170373</v>
      </c>
      <c r="E6" s="316">
        <v>331004</v>
      </c>
      <c r="F6" s="316">
        <v>160451</v>
      </c>
      <c r="G6" s="316">
        <v>170553</v>
      </c>
      <c r="H6" s="316">
        <v>332865</v>
      </c>
      <c r="I6" s="316">
        <v>161378</v>
      </c>
      <c r="J6" s="316">
        <v>171487</v>
      </c>
    </row>
    <row r="7" spans="1:10" ht="18.75" customHeight="1">
      <c r="A7" s="73" t="s">
        <v>654</v>
      </c>
      <c r="B7" s="498">
        <v>61523</v>
      </c>
      <c r="C7" s="317">
        <v>31394</v>
      </c>
      <c r="D7" s="317">
        <v>30129</v>
      </c>
      <c r="E7" s="317">
        <v>53877</v>
      </c>
      <c r="F7" s="317">
        <v>27582</v>
      </c>
      <c r="G7" s="317">
        <v>26295</v>
      </c>
      <c r="H7" s="317">
        <v>50107</v>
      </c>
      <c r="I7" s="317">
        <v>25562</v>
      </c>
      <c r="J7" s="317">
        <v>24545</v>
      </c>
    </row>
    <row r="8" spans="1:10" ht="18.75" customHeight="1">
      <c r="A8" s="73" t="s">
        <v>655</v>
      </c>
      <c r="B8" s="498">
        <v>226608</v>
      </c>
      <c r="C8" s="317">
        <v>111132</v>
      </c>
      <c r="D8" s="317">
        <v>115476</v>
      </c>
      <c r="E8" s="317">
        <v>227303</v>
      </c>
      <c r="F8" s="317">
        <v>112682</v>
      </c>
      <c r="G8" s="317">
        <v>114621</v>
      </c>
      <c r="H8" s="317">
        <v>223684</v>
      </c>
      <c r="I8" s="317">
        <v>111495</v>
      </c>
      <c r="J8" s="317">
        <v>112189</v>
      </c>
    </row>
    <row r="9" spans="1:10" ht="18.75" customHeight="1">
      <c r="A9" s="73" t="s">
        <v>656</v>
      </c>
      <c r="B9" s="498">
        <v>40886</v>
      </c>
      <c r="C9" s="317">
        <v>16340</v>
      </c>
      <c r="D9" s="317">
        <v>24546</v>
      </c>
      <c r="E9" s="317">
        <v>49780</v>
      </c>
      <c r="F9" s="317">
        <v>20163</v>
      </c>
      <c r="G9" s="317">
        <v>29617</v>
      </c>
      <c r="H9" s="317">
        <v>58609</v>
      </c>
      <c r="I9" s="317">
        <v>24013</v>
      </c>
      <c r="J9" s="317">
        <v>34596</v>
      </c>
    </row>
    <row r="10" spans="1:10" ht="18.75" customHeight="1" thickBot="1">
      <c r="A10" s="318" t="s">
        <v>657</v>
      </c>
      <c r="B10" s="499">
        <v>667</v>
      </c>
      <c r="C10" s="319">
        <v>445</v>
      </c>
      <c r="D10" s="319">
        <v>222</v>
      </c>
      <c r="E10" s="319">
        <v>44</v>
      </c>
      <c r="F10" s="319">
        <v>24</v>
      </c>
      <c r="G10" s="319">
        <v>20</v>
      </c>
      <c r="H10" s="319">
        <v>465</v>
      </c>
      <c r="I10" s="319">
        <v>308</v>
      </c>
      <c r="J10" s="319">
        <v>157</v>
      </c>
    </row>
    <row r="11" spans="1:10" ht="13.5">
      <c r="A11" s="313" t="s">
        <v>658</v>
      </c>
      <c r="H11" s="320"/>
      <c r="I11" s="320"/>
      <c r="J11" s="320"/>
    </row>
  </sheetData>
  <mergeCells count="5">
    <mergeCell ref="A1:J1"/>
    <mergeCell ref="A4:A5"/>
    <mergeCell ref="B4:D4"/>
    <mergeCell ref="E4:G4"/>
    <mergeCell ref="H4:J4"/>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6.xml><?xml version="1.0" encoding="utf-8"?>
<worksheet xmlns="http://schemas.openxmlformats.org/spreadsheetml/2006/main" xmlns:r="http://schemas.openxmlformats.org/officeDocument/2006/relationships">
  <sheetPr codeName="Sheet6">
    <tabColor indexed="48"/>
  </sheetPr>
  <dimension ref="A1:R42"/>
  <sheetViews>
    <sheetView showGridLines="0" tabSelected="1" zoomScaleSheetLayoutView="100" workbookViewId="0" topLeftCell="A2">
      <pane xSplit="1" ySplit="6" topLeftCell="B8" activePane="bottomRight" state="frozen"/>
      <selection pane="topLeft" activeCell="A2" sqref="A2"/>
      <selection pane="topRight" activeCell="B2" sqref="B2"/>
      <selection pane="bottomLeft" activeCell="A7" sqref="A7"/>
      <selection pane="bottomRight" activeCell="E25" sqref="E25"/>
    </sheetView>
  </sheetViews>
  <sheetFormatPr defaultColWidth="8.796875" defaultRowHeight="14.25"/>
  <cols>
    <col min="1" max="1" width="11.5" style="56" customWidth="1"/>
    <col min="2" max="9" width="10.09765625" style="56" customWidth="1"/>
    <col min="10" max="10" width="2.8984375" style="56" customWidth="1"/>
    <col min="11" max="18" width="11.59765625" style="56" customWidth="1"/>
    <col min="19" max="16384" width="11.3984375" style="56" customWidth="1"/>
  </cols>
  <sheetData>
    <row r="1" spans="4:11" s="49" customFormat="1" ht="21">
      <c r="D1" s="50"/>
      <c r="G1" s="51"/>
      <c r="H1" s="52"/>
      <c r="I1" s="53" t="s">
        <v>114</v>
      </c>
      <c r="J1" s="54"/>
      <c r="K1" s="55" t="s">
        <v>115</v>
      </c>
    </row>
    <row r="2" spans="4:11" s="49" customFormat="1" ht="24" customHeight="1">
      <c r="D2" s="50"/>
      <c r="G2" s="51"/>
      <c r="H2" s="52"/>
      <c r="I2" s="53" t="s">
        <v>681</v>
      </c>
      <c r="J2" s="54"/>
      <c r="K2" s="55" t="s">
        <v>115</v>
      </c>
    </row>
    <row r="3" ht="12">
      <c r="B3" s="57"/>
    </row>
    <row r="4" spans="1:15" ht="12.75" thickBot="1">
      <c r="A4" s="58"/>
      <c r="B4" s="58"/>
      <c r="C4" s="58"/>
      <c r="D4" s="58"/>
      <c r="E4" s="58"/>
      <c r="F4" s="58"/>
      <c r="G4" s="58"/>
      <c r="H4" s="58"/>
      <c r="I4" s="58"/>
      <c r="J4" s="59"/>
      <c r="K4" s="58"/>
      <c r="L4" s="58"/>
      <c r="M4" s="58"/>
      <c r="N4" s="58"/>
      <c r="O4" s="58"/>
    </row>
    <row r="5" spans="1:18" ht="12" customHeight="1">
      <c r="A5" s="60"/>
      <c r="B5" s="506" t="s">
        <v>92</v>
      </c>
      <c r="C5" s="560"/>
      <c r="D5" s="561"/>
      <c r="E5" s="506" t="s">
        <v>871</v>
      </c>
      <c r="F5" s="509"/>
      <c r="G5" s="509"/>
      <c r="H5" s="509"/>
      <c r="I5" s="509"/>
      <c r="J5" s="62"/>
      <c r="K5" s="560" t="s">
        <v>871</v>
      </c>
      <c r="L5" s="560"/>
      <c r="M5" s="560"/>
      <c r="N5" s="561"/>
      <c r="O5" s="530" t="s">
        <v>116</v>
      </c>
      <c r="P5" s="63"/>
      <c r="Q5" s="61" t="s">
        <v>117</v>
      </c>
      <c r="R5" s="64"/>
    </row>
    <row r="6" spans="1:18" ht="12" customHeight="1">
      <c r="A6" s="65" t="s">
        <v>118</v>
      </c>
      <c r="B6" s="66" t="s">
        <v>119</v>
      </c>
      <c r="C6" s="508" t="s">
        <v>93</v>
      </c>
      <c r="D6" s="508" t="s">
        <v>94</v>
      </c>
      <c r="E6" s="66" t="s">
        <v>95</v>
      </c>
      <c r="F6" s="507" t="s">
        <v>120</v>
      </c>
      <c r="G6" s="529"/>
      <c r="H6" s="529"/>
      <c r="I6" s="529"/>
      <c r="J6" s="62"/>
      <c r="K6" s="529" t="s">
        <v>121</v>
      </c>
      <c r="L6" s="529"/>
      <c r="M6" s="529"/>
      <c r="N6" s="68"/>
      <c r="O6" s="531"/>
      <c r="P6" s="562" t="s">
        <v>122</v>
      </c>
      <c r="Q6" s="527" t="s">
        <v>123</v>
      </c>
      <c r="R6" s="527" t="s">
        <v>96</v>
      </c>
    </row>
    <row r="7" spans="1:18" ht="12" customHeight="1">
      <c r="A7" s="69"/>
      <c r="B7" s="70" t="s">
        <v>97</v>
      </c>
      <c r="C7" s="563"/>
      <c r="D7" s="563"/>
      <c r="E7" s="70" t="s">
        <v>97</v>
      </c>
      <c r="F7" s="71" t="s">
        <v>98</v>
      </c>
      <c r="G7" s="71" t="s">
        <v>99</v>
      </c>
      <c r="H7" s="71" t="s">
        <v>100</v>
      </c>
      <c r="I7" s="67" t="s">
        <v>124</v>
      </c>
      <c r="J7" s="62"/>
      <c r="K7" s="68" t="s">
        <v>98</v>
      </c>
      <c r="L7" s="72" t="s">
        <v>99</v>
      </c>
      <c r="M7" s="72" t="s">
        <v>100</v>
      </c>
      <c r="N7" s="72" t="s">
        <v>101</v>
      </c>
      <c r="O7" s="505"/>
      <c r="P7" s="563"/>
      <c r="Q7" s="528"/>
      <c r="R7" s="528"/>
    </row>
    <row r="8" spans="1:18" ht="12" customHeight="1">
      <c r="A8" s="73" t="s">
        <v>125</v>
      </c>
      <c r="B8" s="74">
        <v>1031</v>
      </c>
      <c r="C8" s="75">
        <v>3438</v>
      </c>
      <c r="D8" s="75">
        <v>2407</v>
      </c>
      <c r="E8" s="75">
        <v>-490</v>
      </c>
      <c r="F8" s="518">
        <v>18713</v>
      </c>
      <c r="G8" s="518">
        <v>4630</v>
      </c>
      <c r="H8" s="518">
        <v>13833</v>
      </c>
      <c r="I8" s="518">
        <v>250</v>
      </c>
      <c r="J8" s="519"/>
      <c r="K8" s="519">
        <v>19203</v>
      </c>
      <c r="L8" s="519">
        <v>5210</v>
      </c>
      <c r="M8" s="519">
        <v>13392</v>
      </c>
      <c r="N8" s="519">
        <v>601</v>
      </c>
      <c r="O8" s="534">
        <v>541</v>
      </c>
      <c r="P8" s="520">
        <v>2377</v>
      </c>
      <c r="Q8" s="521">
        <v>633</v>
      </c>
      <c r="R8" s="521">
        <v>123</v>
      </c>
    </row>
    <row r="9" spans="1:18" ht="12" customHeight="1">
      <c r="A9" s="79" t="s">
        <v>102</v>
      </c>
      <c r="B9" s="74">
        <v>976</v>
      </c>
      <c r="C9" s="75">
        <v>3508</v>
      </c>
      <c r="D9" s="75">
        <v>2532</v>
      </c>
      <c r="E9" s="75">
        <v>-269</v>
      </c>
      <c r="F9" s="518">
        <v>18992</v>
      </c>
      <c r="G9" s="518">
        <v>4838</v>
      </c>
      <c r="H9" s="518">
        <v>14124</v>
      </c>
      <c r="I9" s="518">
        <v>30</v>
      </c>
      <c r="J9" s="519"/>
      <c r="K9" s="519">
        <v>19261</v>
      </c>
      <c r="L9" s="519">
        <v>5433</v>
      </c>
      <c r="M9" s="519">
        <v>13592</v>
      </c>
      <c r="N9" s="519">
        <v>236</v>
      </c>
      <c r="O9" s="534">
        <v>707</v>
      </c>
      <c r="P9" s="520">
        <v>2414</v>
      </c>
      <c r="Q9" s="521">
        <v>663</v>
      </c>
      <c r="R9" s="521">
        <v>97</v>
      </c>
    </row>
    <row r="10" spans="1:18" ht="12" customHeight="1">
      <c r="A10" s="79" t="s">
        <v>50</v>
      </c>
      <c r="B10" s="74">
        <v>1238</v>
      </c>
      <c r="C10" s="75">
        <v>3687</v>
      </c>
      <c r="D10" s="75">
        <v>2449</v>
      </c>
      <c r="E10" s="75">
        <v>-296</v>
      </c>
      <c r="F10" s="518">
        <v>19008</v>
      </c>
      <c r="G10" s="518">
        <v>4800</v>
      </c>
      <c r="H10" s="518">
        <v>14144</v>
      </c>
      <c r="I10" s="518">
        <v>64</v>
      </c>
      <c r="J10" s="519"/>
      <c r="K10" s="519">
        <v>19304</v>
      </c>
      <c r="L10" s="519">
        <v>5107</v>
      </c>
      <c r="M10" s="519">
        <v>13739</v>
      </c>
      <c r="N10" s="519">
        <v>458</v>
      </c>
      <c r="O10" s="534">
        <v>942</v>
      </c>
      <c r="P10" s="520">
        <v>2515</v>
      </c>
      <c r="Q10" s="521">
        <v>760</v>
      </c>
      <c r="R10" s="521">
        <v>122</v>
      </c>
    </row>
    <row r="11" spans="1:18" ht="12" customHeight="1">
      <c r="A11" s="79" t="s">
        <v>52</v>
      </c>
      <c r="B11" s="74">
        <v>1126</v>
      </c>
      <c r="C11" s="75">
        <v>3696</v>
      </c>
      <c r="D11" s="75">
        <v>2570</v>
      </c>
      <c r="E11" s="75">
        <v>-205</v>
      </c>
      <c r="F11" s="518">
        <v>18434</v>
      </c>
      <c r="G11" s="518">
        <v>4517</v>
      </c>
      <c r="H11" s="518">
        <v>13856</v>
      </c>
      <c r="I11" s="518">
        <v>61</v>
      </c>
      <c r="J11" s="519"/>
      <c r="K11" s="519">
        <v>18639</v>
      </c>
      <c r="L11" s="519">
        <v>4803</v>
      </c>
      <c r="M11" s="519">
        <v>13385</v>
      </c>
      <c r="N11" s="519">
        <v>451</v>
      </c>
      <c r="O11" s="534">
        <v>921</v>
      </c>
      <c r="P11" s="520">
        <v>2380</v>
      </c>
      <c r="Q11" s="521">
        <v>790</v>
      </c>
      <c r="R11" s="521">
        <v>107</v>
      </c>
    </row>
    <row r="12" spans="1:18" ht="12" customHeight="1">
      <c r="A12" s="79" t="s">
        <v>54</v>
      </c>
      <c r="B12" s="74">
        <v>1129</v>
      </c>
      <c r="C12" s="75">
        <v>3701</v>
      </c>
      <c r="D12" s="75">
        <v>2572</v>
      </c>
      <c r="E12" s="75">
        <v>-627</v>
      </c>
      <c r="F12" s="518">
        <v>18128</v>
      </c>
      <c r="G12" s="518">
        <v>4830</v>
      </c>
      <c r="H12" s="518">
        <v>13205</v>
      </c>
      <c r="I12" s="518">
        <v>93</v>
      </c>
      <c r="J12" s="519"/>
      <c r="K12" s="519">
        <v>18755</v>
      </c>
      <c r="L12" s="519">
        <v>4675</v>
      </c>
      <c r="M12" s="519">
        <v>13601</v>
      </c>
      <c r="N12" s="519">
        <v>479</v>
      </c>
      <c r="O12" s="534">
        <v>502</v>
      </c>
      <c r="P12" s="520">
        <v>2444</v>
      </c>
      <c r="Q12" s="521">
        <v>794</v>
      </c>
      <c r="R12" s="521">
        <v>90</v>
      </c>
    </row>
    <row r="13" spans="1:18" ht="12" customHeight="1">
      <c r="A13" s="79" t="s">
        <v>56</v>
      </c>
      <c r="B13" s="74">
        <v>1084</v>
      </c>
      <c r="C13" s="75">
        <v>3646</v>
      </c>
      <c r="D13" s="75">
        <v>2562</v>
      </c>
      <c r="E13" s="75">
        <v>-324</v>
      </c>
      <c r="F13" s="518">
        <v>18239</v>
      </c>
      <c r="G13" s="518">
        <v>4639</v>
      </c>
      <c r="H13" s="518">
        <v>13541</v>
      </c>
      <c r="I13" s="518">
        <v>59</v>
      </c>
      <c r="J13" s="519"/>
      <c r="K13" s="519">
        <v>18563</v>
      </c>
      <c r="L13" s="519">
        <v>4492</v>
      </c>
      <c r="M13" s="519">
        <v>13708</v>
      </c>
      <c r="N13" s="519">
        <v>363</v>
      </c>
      <c r="O13" s="534">
        <v>760</v>
      </c>
      <c r="P13" s="520">
        <v>2460</v>
      </c>
      <c r="Q13" s="521">
        <v>894</v>
      </c>
      <c r="R13" s="521">
        <v>131</v>
      </c>
    </row>
    <row r="14" spans="1:18" ht="12" customHeight="1">
      <c r="A14" s="79" t="s">
        <v>58</v>
      </c>
      <c r="B14" s="74">
        <v>901</v>
      </c>
      <c r="C14" s="75">
        <v>3623</v>
      </c>
      <c r="D14" s="75">
        <v>2722</v>
      </c>
      <c r="E14" s="76">
        <f>F14-K14</f>
        <v>-533</v>
      </c>
      <c r="F14" s="518">
        <v>18185</v>
      </c>
      <c r="G14" s="518">
        <v>4370</v>
      </c>
      <c r="H14" s="518">
        <v>13505</v>
      </c>
      <c r="I14" s="518">
        <v>310</v>
      </c>
      <c r="J14" s="519"/>
      <c r="K14" s="519">
        <v>18718</v>
      </c>
      <c r="L14" s="519">
        <v>4283</v>
      </c>
      <c r="M14" s="519">
        <v>14142</v>
      </c>
      <c r="N14" s="519">
        <v>293</v>
      </c>
      <c r="O14" s="535">
        <v>368</v>
      </c>
      <c r="P14" s="521">
        <v>2272</v>
      </c>
      <c r="Q14" s="521">
        <v>958</v>
      </c>
      <c r="R14" s="521">
        <v>109</v>
      </c>
    </row>
    <row r="15" spans="1:18" ht="12" customHeight="1">
      <c r="A15" s="79" t="s">
        <v>65</v>
      </c>
      <c r="B15" s="74">
        <v>856</v>
      </c>
      <c r="C15" s="76">
        <v>3449</v>
      </c>
      <c r="D15" s="76">
        <v>2593</v>
      </c>
      <c r="E15" s="76">
        <f>F15-K15</f>
        <v>-162</v>
      </c>
      <c r="F15" s="519">
        <v>17543</v>
      </c>
      <c r="G15" s="519">
        <v>4359</v>
      </c>
      <c r="H15" s="519">
        <v>12964</v>
      </c>
      <c r="I15" s="519">
        <v>220</v>
      </c>
      <c r="J15" s="519"/>
      <c r="K15" s="519">
        <v>17705</v>
      </c>
      <c r="L15" s="519">
        <v>4330</v>
      </c>
      <c r="M15" s="519">
        <v>13201</v>
      </c>
      <c r="N15" s="519">
        <v>174</v>
      </c>
      <c r="O15" s="535">
        <v>694</v>
      </c>
      <c r="P15" s="519">
        <v>2289</v>
      </c>
      <c r="Q15" s="519">
        <v>851</v>
      </c>
      <c r="R15" s="519">
        <v>111</v>
      </c>
    </row>
    <row r="16" spans="1:18" ht="12" customHeight="1">
      <c r="A16" s="79" t="s">
        <v>66</v>
      </c>
      <c r="B16" s="74">
        <v>853</v>
      </c>
      <c r="C16" s="76">
        <v>3601</v>
      </c>
      <c r="D16" s="76">
        <v>2748</v>
      </c>
      <c r="E16" s="76">
        <f>F16-K16</f>
        <v>-348</v>
      </c>
      <c r="F16" s="519">
        <v>17352</v>
      </c>
      <c r="G16" s="519">
        <v>4432</v>
      </c>
      <c r="H16" s="519">
        <v>12829</v>
      </c>
      <c r="I16" s="519">
        <v>91</v>
      </c>
      <c r="J16" s="519"/>
      <c r="K16" s="519">
        <v>17700</v>
      </c>
      <c r="L16" s="519">
        <v>4201</v>
      </c>
      <c r="M16" s="519">
        <v>13348</v>
      </c>
      <c r="N16" s="519">
        <v>151</v>
      </c>
      <c r="O16" s="535">
        <v>505</v>
      </c>
      <c r="P16" s="519">
        <v>2193</v>
      </c>
      <c r="Q16" s="519">
        <v>794</v>
      </c>
      <c r="R16" s="519">
        <v>110</v>
      </c>
    </row>
    <row r="17" spans="1:18" ht="12" customHeight="1">
      <c r="A17" s="80" t="s">
        <v>126</v>
      </c>
      <c r="B17" s="81">
        <f aca="true" t="shared" si="0" ref="B17:I17">SUM(B19:B30)</f>
        <v>562</v>
      </c>
      <c r="C17" s="82">
        <f t="shared" si="0"/>
        <v>3392</v>
      </c>
      <c r="D17" s="82">
        <f t="shared" si="0"/>
        <v>2830</v>
      </c>
      <c r="E17" s="82">
        <f t="shared" si="0"/>
        <v>-679</v>
      </c>
      <c r="F17" s="82">
        <f t="shared" si="0"/>
        <v>15991</v>
      </c>
      <c r="G17" s="82">
        <f t="shared" si="0"/>
        <v>4267</v>
      </c>
      <c r="H17" s="82">
        <f t="shared" si="0"/>
        <v>11475</v>
      </c>
      <c r="I17" s="82">
        <f t="shared" si="0"/>
        <v>249</v>
      </c>
      <c r="J17" s="82"/>
      <c r="K17" s="82">
        <f aca="true" t="shared" si="1" ref="K17:R17">SUM(K19:K30)</f>
        <v>16670</v>
      </c>
      <c r="L17" s="82">
        <f t="shared" si="1"/>
        <v>3831</v>
      </c>
      <c r="M17" s="82">
        <f t="shared" si="1"/>
        <v>12731</v>
      </c>
      <c r="N17" s="82">
        <f t="shared" si="1"/>
        <v>108</v>
      </c>
      <c r="O17" s="536">
        <v>-117</v>
      </c>
      <c r="P17" s="83">
        <f t="shared" si="1"/>
        <v>2146</v>
      </c>
      <c r="Q17" s="82">
        <f t="shared" si="1"/>
        <v>818</v>
      </c>
      <c r="R17" s="82">
        <f t="shared" si="1"/>
        <v>111</v>
      </c>
    </row>
    <row r="18" spans="1:18" ht="4.5" customHeight="1">
      <c r="A18" s="73"/>
      <c r="B18" s="74"/>
      <c r="C18" s="75"/>
      <c r="D18" s="75"/>
      <c r="E18" s="75"/>
      <c r="F18" s="75"/>
      <c r="G18" s="75"/>
      <c r="H18" s="75"/>
      <c r="I18" s="75"/>
      <c r="J18" s="76"/>
      <c r="K18" s="76"/>
      <c r="L18" s="76"/>
      <c r="M18" s="76"/>
      <c r="N18" s="76"/>
      <c r="O18" s="537"/>
      <c r="P18" s="77"/>
      <c r="Q18" s="78"/>
      <c r="R18" s="78"/>
    </row>
    <row r="19" spans="1:18" ht="12" customHeight="1">
      <c r="A19" s="84" t="s">
        <v>127</v>
      </c>
      <c r="B19" s="522">
        <f>C19-D19</f>
        <v>18</v>
      </c>
      <c r="C19" s="518">
        <v>330</v>
      </c>
      <c r="D19" s="518">
        <v>312</v>
      </c>
      <c r="E19" s="519">
        <f>F19-K19</f>
        <v>-31</v>
      </c>
      <c r="F19" s="521">
        <f aca="true" t="shared" si="2" ref="F19:F30">SUM(G19:I19)</f>
        <v>857</v>
      </c>
      <c r="G19" s="518">
        <v>265</v>
      </c>
      <c r="H19" s="518">
        <v>578</v>
      </c>
      <c r="I19" s="518">
        <v>14</v>
      </c>
      <c r="J19" s="519"/>
      <c r="K19" s="519">
        <f aca="true" t="shared" si="3" ref="K19:K30">SUM(L19:N19)</f>
        <v>888</v>
      </c>
      <c r="L19" s="519">
        <v>239</v>
      </c>
      <c r="M19" s="519">
        <v>579</v>
      </c>
      <c r="N19" s="519">
        <v>70</v>
      </c>
      <c r="O19" s="534">
        <v>-13</v>
      </c>
      <c r="P19" s="520">
        <v>114</v>
      </c>
      <c r="Q19" s="521">
        <v>61</v>
      </c>
      <c r="R19" s="521">
        <v>15</v>
      </c>
    </row>
    <row r="20" spans="1:18" ht="12" customHeight="1">
      <c r="A20" s="79" t="s">
        <v>103</v>
      </c>
      <c r="B20" s="522">
        <f aca="true" t="shared" si="4" ref="B20:B30">C20-D20</f>
        <v>4</v>
      </c>
      <c r="C20" s="518">
        <v>253</v>
      </c>
      <c r="D20" s="518">
        <v>249</v>
      </c>
      <c r="E20" s="519">
        <f aca="true" t="shared" si="5" ref="E20:E30">F20-K20</f>
        <v>-71</v>
      </c>
      <c r="F20" s="521">
        <f t="shared" si="2"/>
        <v>934</v>
      </c>
      <c r="G20" s="518">
        <v>277</v>
      </c>
      <c r="H20" s="518">
        <v>632</v>
      </c>
      <c r="I20" s="518">
        <v>25</v>
      </c>
      <c r="J20" s="519"/>
      <c r="K20" s="519">
        <f t="shared" si="3"/>
        <v>1005</v>
      </c>
      <c r="L20" s="519">
        <v>290</v>
      </c>
      <c r="M20" s="519">
        <v>713</v>
      </c>
      <c r="N20" s="519">
        <v>2</v>
      </c>
      <c r="O20" s="534">
        <v>-67</v>
      </c>
      <c r="P20" s="520">
        <v>162</v>
      </c>
      <c r="Q20" s="521">
        <v>57</v>
      </c>
      <c r="R20" s="521">
        <v>10</v>
      </c>
    </row>
    <row r="21" spans="1:18" ht="12" customHeight="1">
      <c r="A21" s="79" t="s">
        <v>104</v>
      </c>
      <c r="B21" s="522">
        <f t="shared" si="4"/>
        <v>50</v>
      </c>
      <c r="C21" s="518">
        <v>296</v>
      </c>
      <c r="D21" s="518">
        <v>246</v>
      </c>
      <c r="E21" s="519">
        <f t="shared" si="5"/>
        <v>-1854</v>
      </c>
      <c r="F21" s="521">
        <f t="shared" si="2"/>
        <v>2944</v>
      </c>
      <c r="G21" s="518">
        <v>751</v>
      </c>
      <c r="H21" s="518">
        <v>2170</v>
      </c>
      <c r="I21" s="518">
        <v>23</v>
      </c>
      <c r="J21" s="519"/>
      <c r="K21" s="519">
        <f t="shared" si="3"/>
        <v>4798</v>
      </c>
      <c r="L21" s="519">
        <v>825</v>
      </c>
      <c r="M21" s="519">
        <v>3967</v>
      </c>
      <c r="N21" s="519">
        <v>6</v>
      </c>
      <c r="O21" s="534">
        <v>-1804</v>
      </c>
      <c r="P21" s="520">
        <v>230</v>
      </c>
      <c r="Q21" s="521">
        <v>77</v>
      </c>
      <c r="R21" s="521">
        <v>12</v>
      </c>
    </row>
    <row r="22" spans="1:18" ht="12" customHeight="1">
      <c r="A22" s="79" t="s">
        <v>105</v>
      </c>
      <c r="B22" s="522">
        <f t="shared" si="4"/>
        <v>5</v>
      </c>
      <c r="C22" s="518">
        <v>247</v>
      </c>
      <c r="D22" s="518">
        <v>242</v>
      </c>
      <c r="E22" s="519">
        <f t="shared" si="5"/>
        <v>1135</v>
      </c>
      <c r="F22" s="521">
        <f t="shared" si="2"/>
        <v>3032</v>
      </c>
      <c r="G22" s="518">
        <v>593</v>
      </c>
      <c r="H22" s="518">
        <v>2413</v>
      </c>
      <c r="I22" s="518">
        <v>26</v>
      </c>
      <c r="J22" s="519"/>
      <c r="K22" s="519">
        <f t="shared" si="3"/>
        <v>1897</v>
      </c>
      <c r="L22" s="519">
        <v>382</v>
      </c>
      <c r="M22" s="519">
        <v>1505</v>
      </c>
      <c r="N22" s="519">
        <v>10</v>
      </c>
      <c r="O22" s="534">
        <v>1140</v>
      </c>
      <c r="P22" s="520">
        <v>170</v>
      </c>
      <c r="Q22" s="521">
        <v>64</v>
      </c>
      <c r="R22" s="521">
        <v>9</v>
      </c>
    </row>
    <row r="23" spans="1:18" ht="12" customHeight="1">
      <c r="A23" s="79" t="s">
        <v>106</v>
      </c>
      <c r="B23" s="522">
        <f t="shared" si="4"/>
        <v>36</v>
      </c>
      <c r="C23" s="518">
        <v>275</v>
      </c>
      <c r="D23" s="518">
        <v>239</v>
      </c>
      <c r="E23" s="519">
        <f t="shared" si="5"/>
        <v>259</v>
      </c>
      <c r="F23" s="521">
        <f t="shared" si="2"/>
        <v>1194</v>
      </c>
      <c r="G23" s="518">
        <v>359</v>
      </c>
      <c r="H23" s="518">
        <v>816</v>
      </c>
      <c r="I23" s="518">
        <v>19</v>
      </c>
      <c r="J23" s="523"/>
      <c r="K23" s="519">
        <f t="shared" si="3"/>
        <v>935</v>
      </c>
      <c r="L23" s="519">
        <v>251</v>
      </c>
      <c r="M23" s="519">
        <v>681</v>
      </c>
      <c r="N23" s="519">
        <v>3</v>
      </c>
      <c r="O23" s="534">
        <v>295</v>
      </c>
      <c r="P23" s="520">
        <v>198</v>
      </c>
      <c r="Q23" s="521">
        <v>65</v>
      </c>
      <c r="R23" s="521">
        <v>7</v>
      </c>
    </row>
    <row r="24" spans="1:18" ht="12" customHeight="1">
      <c r="A24" s="79" t="s">
        <v>107</v>
      </c>
      <c r="B24" s="522">
        <f t="shared" si="4"/>
        <v>69</v>
      </c>
      <c r="C24" s="518">
        <v>261</v>
      </c>
      <c r="D24" s="518">
        <v>192</v>
      </c>
      <c r="E24" s="519">
        <f t="shared" si="5"/>
        <v>-70</v>
      </c>
      <c r="F24" s="521">
        <f t="shared" si="2"/>
        <v>884</v>
      </c>
      <c r="G24" s="518">
        <v>259</v>
      </c>
      <c r="H24" s="518">
        <v>606</v>
      </c>
      <c r="I24" s="518">
        <v>19</v>
      </c>
      <c r="J24" s="519"/>
      <c r="K24" s="519">
        <f t="shared" si="3"/>
        <v>954</v>
      </c>
      <c r="L24" s="519">
        <v>234</v>
      </c>
      <c r="M24" s="519">
        <v>720</v>
      </c>
      <c r="N24" s="519">
        <v>0</v>
      </c>
      <c r="O24" s="534">
        <v>-1</v>
      </c>
      <c r="P24" s="520">
        <v>163</v>
      </c>
      <c r="Q24" s="521">
        <v>67</v>
      </c>
      <c r="R24" s="521">
        <v>9</v>
      </c>
    </row>
    <row r="25" spans="1:18" ht="12" customHeight="1">
      <c r="A25" s="79" t="s">
        <v>108</v>
      </c>
      <c r="B25" s="522">
        <f t="shared" si="4"/>
        <v>50</v>
      </c>
      <c r="C25" s="518">
        <v>273</v>
      </c>
      <c r="D25" s="518">
        <v>223</v>
      </c>
      <c r="E25" s="519">
        <f t="shared" si="5"/>
        <v>22</v>
      </c>
      <c r="F25" s="521">
        <f t="shared" si="2"/>
        <v>1233</v>
      </c>
      <c r="G25" s="518">
        <v>310</v>
      </c>
      <c r="H25" s="518">
        <v>906</v>
      </c>
      <c r="I25" s="518">
        <v>17</v>
      </c>
      <c r="J25" s="519"/>
      <c r="K25" s="519">
        <f t="shared" si="3"/>
        <v>1211</v>
      </c>
      <c r="L25" s="519">
        <v>266</v>
      </c>
      <c r="M25" s="519">
        <v>943</v>
      </c>
      <c r="N25" s="519">
        <v>2</v>
      </c>
      <c r="O25" s="534">
        <v>72</v>
      </c>
      <c r="P25" s="520">
        <v>197</v>
      </c>
      <c r="Q25" s="521">
        <v>53</v>
      </c>
      <c r="R25" s="521">
        <v>2</v>
      </c>
    </row>
    <row r="26" spans="1:18" ht="12" customHeight="1">
      <c r="A26" s="79" t="s">
        <v>109</v>
      </c>
      <c r="B26" s="522">
        <f t="shared" si="4"/>
        <v>104</v>
      </c>
      <c r="C26" s="518">
        <v>323</v>
      </c>
      <c r="D26" s="518">
        <v>219</v>
      </c>
      <c r="E26" s="519">
        <f t="shared" si="5"/>
        <v>43</v>
      </c>
      <c r="F26" s="521">
        <f t="shared" si="2"/>
        <v>1114</v>
      </c>
      <c r="G26" s="518">
        <v>302</v>
      </c>
      <c r="H26" s="518">
        <v>794</v>
      </c>
      <c r="I26" s="518">
        <v>18</v>
      </c>
      <c r="J26" s="519"/>
      <c r="K26" s="519">
        <f t="shared" si="3"/>
        <v>1071</v>
      </c>
      <c r="L26" s="519">
        <v>246</v>
      </c>
      <c r="M26" s="519">
        <v>824</v>
      </c>
      <c r="N26" s="519">
        <v>1</v>
      </c>
      <c r="O26" s="534">
        <v>147</v>
      </c>
      <c r="P26" s="520">
        <v>145</v>
      </c>
      <c r="Q26" s="521">
        <v>87</v>
      </c>
      <c r="R26" s="521">
        <v>19</v>
      </c>
    </row>
    <row r="27" spans="1:18" ht="12" customHeight="1">
      <c r="A27" s="79" t="s">
        <v>110</v>
      </c>
      <c r="B27" s="522">
        <f t="shared" si="4"/>
        <v>101</v>
      </c>
      <c r="C27" s="518">
        <v>294</v>
      </c>
      <c r="D27" s="518">
        <v>193</v>
      </c>
      <c r="E27" s="519">
        <f t="shared" si="5"/>
        <v>-224</v>
      </c>
      <c r="F27" s="521">
        <f t="shared" si="2"/>
        <v>932</v>
      </c>
      <c r="G27" s="518">
        <v>272</v>
      </c>
      <c r="H27" s="518">
        <v>634</v>
      </c>
      <c r="I27" s="518">
        <v>26</v>
      </c>
      <c r="J27" s="519"/>
      <c r="K27" s="519">
        <f t="shared" si="3"/>
        <v>1156</v>
      </c>
      <c r="L27" s="519">
        <v>279</v>
      </c>
      <c r="M27" s="519">
        <v>877</v>
      </c>
      <c r="N27" s="519">
        <v>0</v>
      </c>
      <c r="O27" s="534">
        <v>-123</v>
      </c>
      <c r="P27" s="520">
        <v>145</v>
      </c>
      <c r="Q27" s="521">
        <v>79</v>
      </c>
      <c r="R27" s="521">
        <v>5</v>
      </c>
    </row>
    <row r="28" spans="1:18" ht="12" customHeight="1">
      <c r="A28" s="79" t="s">
        <v>111</v>
      </c>
      <c r="B28" s="522">
        <f t="shared" si="4"/>
        <v>50</v>
      </c>
      <c r="C28" s="518">
        <v>295</v>
      </c>
      <c r="D28" s="518">
        <v>245</v>
      </c>
      <c r="E28" s="519">
        <f t="shared" si="5"/>
        <v>99</v>
      </c>
      <c r="F28" s="521">
        <f t="shared" si="2"/>
        <v>1155</v>
      </c>
      <c r="G28" s="518">
        <v>288</v>
      </c>
      <c r="H28" s="518">
        <v>841</v>
      </c>
      <c r="I28" s="518">
        <v>26</v>
      </c>
      <c r="J28" s="519"/>
      <c r="K28" s="519">
        <f t="shared" si="3"/>
        <v>1056</v>
      </c>
      <c r="L28" s="519">
        <v>297</v>
      </c>
      <c r="M28" s="519">
        <v>753</v>
      </c>
      <c r="N28" s="519">
        <v>6</v>
      </c>
      <c r="O28" s="534">
        <v>149</v>
      </c>
      <c r="P28" s="520">
        <v>206</v>
      </c>
      <c r="Q28" s="521">
        <v>82</v>
      </c>
      <c r="R28" s="521">
        <v>9</v>
      </c>
    </row>
    <row r="29" spans="1:18" ht="12" customHeight="1">
      <c r="A29" s="79" t="s">
        <v>112</v>
      </c>
      <c r="B29" s="522">
        <f t="shared" si="4"/>
        <v>39</v>
      </c>
      <c r="C29" s="518">
        <v>273</v>
      </c>
      <c r="D29" s="518">
        <v>234</v>
      </c>
      <c r="E29" s="519">
        <f t="shared" si="5"/>
        <v>32</v>
      </c>
      <c r="F29" s="521">
        <f>SUM(G29:I29)</f>
        <v>893</v>
      </c>
      <c r="G29" s="518">
        <v>306</v>
      </c>
      <c r="H29" s="518">
        <v>568</v>
      </c>
      <c r="I29" s="518">
        <v>19</v>
      </c>
      <c r="J29" s="519"/>
      <c r="K29" s="519">
        <f t="shared" si="3"/>
        <v>861</v>
      </c>
      <c r="L29" s="519">
        <v>286</v>
      </c>
      <c r="M29" s="519">
        <v>574</v>
      </c>
      <c r="N29" s="519">
        <v>1</v>
      </c>
      <c r="O29" s="534">
        <v>71</v>
      </c>
      <c r="P29" s="520">
        <v>238</v>
      </c>
      <c r="Q29" s="521">
        <v>65</v>
      </c>
      <c r="R29" s="521">
        <v>5</v>
      </c>
    </row>
    <row r="30" spans="1:18" ht="12" customHeight="1" thickBot="1">
      <c r="A30" s="85" t="s">
        <v>113</v>
      </c>
      <c r="B30" s="524">
        <f t="shared" si="4"/>
        <v>36</v>
      </c>
      <c r="C30" s="525">
        <v>272</v>
      </c>
      <c r="D30" s="525">
        <v>236</v>
      </c>
      <c r="E30" s="526">
        <f t="shared" si="5"/>
        <v>-19</v>
      </c>
      <c r="F30" s="532">
        <f t="shared" si="2"/>
        <v>819</v>
      </c>
      <c r="G30" s="526">
        <v>285</v>
      </c>
      <c r="H30" s="526">
        <v>517</v>
      </c>
      <c r="I30" s="526">
        <v>17</v>
      </c>
      <c r="J30" s="519"/>
      <c r="K30" s="526">
        <f t="shared" si="3"/>
        <v>838</v>
      </c>
      <c r="L30" s="526">
        <v>236</v>
      </c>
      <c r="M30" s="526">
        <v>595</v>
      </c>
      <c r="N30" s="526">
        <v>7</v>
      </c>
      <c r="O30" s="538">
        <v>17</v>
      </c>
      <c r="P30" s="533">
        <v>178</v>
      </c>
      <c r="Q30" s="532">
        <v>61</v>
      </c>
      <c r="R30" s="532">
        <v>9</v>
      </c>
    </row>
    <row r="31" spans="1:15" ht="12">
      <c r="A31" s="594" t="s">
        <v>903</v>
      </c>
      <c r="B31" s="86"/>
      <c r="C31" s="86"/>
      <c r="D31" s="86"/>
      <c r="E31" s="86"/>
      <c r="F31" s="86"/>
      <c r="G31" s="86"/>
      <c r="H31" s="86"/>
      <c r="I31" s="86"/>
      <c r="J31" s="86"/>
      <c r="K31" s="86"/>
      <c r="L31" s="86"/>
      <c r="M31" s="86"/>
      <c r="N31" s="86"/>
      <c r="O31" s="86"/>
    </row>
    <row r="32" spans="1:18" ht="12">
      <c r="A32" s="86" t="s">
        <v>904</v>
      </c>
      <c r="B32" s="86"/>
      <c r="C32" s="86"/>
      <c r="D32" s="86"/>
      <c r="E32" s="86"/>
      <c r="F32" s="86"/>
      <c r="G32" s="86"/>
      <c r="H32" s="86"/>
      <c r="I32" s="86"/>
      <c r="J32" s="86"/>
      <c r="K32" s="86"/>
      <c r="L32" s="86"/>
      <c r="M32" s="86"/>
      <c r="N32" s="86"/>
      <c r="O32" s="86"/>
      <c r="P32" s="87"/>
      <c r="Q32" s="87"/>
      <c r="R32" s="87"/>
    </row>
    <row r="33" spans="1:15" ht="12">
      <c r="A33" s="594" t="s">
        <v>905</v>
      </c>
      <c r="B33" s="86"/>
      <c r="C33" s="86"/>
      <c r="D33" s="86"/>
      <c r="E33" s="86"/>
      <c r="F33" s="86"/>
      <c r="G33" s="86"/>
      <c r="H33" s="86"/>
      <c r="I33" s="86"/>
      <c r="J33" s="86"/>
      <c r="K33" s="86"/>
      <c r="L33" s="86"/>
      <c r="M33" s="86"/>
      <c r="N33" s="86"/>
      <c r="O33" s="86"/>
    </row>
    <row r="34" ht="12">
      <c r="A34" s="594" t="s">
        <v>906</v>
      </c>
    </row>
    <row r="35" spans="1:15" ht="12">
      <c r="A35" s="86"/>
      <c r="B35" s="86"/>
      <c r="C35" s="86"/>
      <c r="D35" s="86"/>
      <c r="E35" s="86"/>
      <c r="F35" s="86"/>
      <c r="G35" s="86"/>
      <c r="H35" s="86"/>
      <c r="I35" s="86"/>
      <c r="J35" s="86"/>
      <c r="K35" s="86"/>
      <c r="L35" s="86"/>
      <c r="M35" s="86"/>
      <c r="N35" s="86"/>
      <c r="O35" s="86"/>
    </row>
    <row r="36" spans="1:18" ht="12">
      <c r="A36" s="86"/>
      <c r="B36" s="86"/>
      <c r="C36" s="86"/>
      <c r="D36" s="86"/>
      <c r="E36" s="86"/>
      <c r="F36" s="86"/>
      <c r="G36" s="86"/>
      <c r="H36" s="86"/>
      <c r="I36" s="86"/>
      <c r="J36" s="86"/>
      <c r="K36" s="86"/>
      <c r="L36" s="86"/>
      <c r="M36" s="86"/>
      <c r="N36" s="86"/>
      <c r="O36" s="86"/>
      <c r="P36" s="87"/>
      <c r="Q36" s="87"/>
      <c r="R36" s="87"/>
    </row>
    <row r="37" spans="1:15" ht="12">
      <c r="A37" s="86"/>
      <c r="B37" s="86"/>
      <c r="C37" s="86"/>
      <c r="D37" s="86"/>
      <c r="E37" s="86"/>
      <c r="F37" s="86"/>
      <c r="G37" s="86"/>
      <c r="H37" s="86"/>
      <c r="I37" s="86"/>
      <c r="J37" s="86"/>
      <c r="K37" s="86"/>
      <c r="L37" s="86"/>
      <c r="M37" s="86"/>
      <c r="N37" s="86"/>
      <c r="O37" s="86"/>
    </row>
    <row r="38" spans="1:7" ht="12">
      <c r="A38" s="86"/>
      <c r="B38" s="86"/>
      <c r="C38" s="86"/>
      <c r="D38" s="86"/>
      <c r="E38" s="86"/>
      <c r="F38" s="86"/>
      <c r="G38" s="86"/>
    </row>
    <row r="41" ht="12">
      <c r="B41" s="379"/>
    </row>
    <row r="42" ht="12">
      <c r="B42" s="379"/>
    </row>
  </sheetData>
  <mergeCells count="11">
    <mergeCell ref="B5:D5"/>
    <mergeCell ref="F6:I6"/>
    <mergeCell ref="C6:C7"/>
    <mergeCell ref="D6:D7"/>
    <mergeCell ref="E5:I5"/>
    <mergeCell ref="K5:N5"/>
    <mergeCell ref="P6:P7"/>
    <mergeCell ref="Q6:Q7"/>
    <mergeCell ref="R6:R7"/>
    <mergeCell ref="K6:M6"/>
    <mergeCell ref="O5:O7"/>
  </mergeCells>
  <printOptions/>
  <pageMargins left="0.5118110236220472" right="0.5118110236220472" top="0.984251968503937" bottom="0.984251968503937" header="0.5118110236220472" footer="0.5118110236220472"/>
  <pageSetup horizontalDpi="600" verticalDpi="600" orientation="portrait" paperSize="9" r:id="rId1"/>
  <colBreaks count="1" manualBreakCount="1">
    <brk id="10" max="65535" man="1"/>
  </colBreaks>
</worksheet>
</file>

<file path=xl/worksheets/sheet7.xml><?xml version="1.0" encoding="utf-8"?>
<worksheet xmlns="http://schemas.openxmlformats.org/spreadsheetml/2006/main" xmlns:r="http://schemas.openxmlformats.org/officeDocument/2006/relationships">
  <sheetPr codeName="Sheet7">
    <tabColor indexed="48"/>
  </sheetPr>
  <dimension ref="A1:S43"/>
  <sheetViews>
    <sheetView showGridLines="0" zoomScale="75" zoomScaleNormal="75" zoomScaleSheetLayoutView="75" workbookViewId="0" topLeftCell="A1">
      <pane ySplit="4" topLeftCell="BM5" activePane="bottomLeft" state="frozen"/>
      <selection pane="topLeft" activeCell="A1" sqref="A1"/>
      <selection pane="bottomLeft" activeCell="F21" sqref="F21"/>
    </sheetView>
  </sheetViews>
  <sheetFormatPr defaultColWidth="8.796875" defaultRowHeight="14.25"/>
  <cols>
    <col min="1" max="1" width="13.69921875" style="137" customWidth="1"/>
    <col min="2" max="4" width="10.69921875" style="137" customWidth="1"/>
    <col min="5" max="5" width="13.69921875" style="137" customWidth="1"/>
    <col min="6" max="8" width="10.69921875" style="137" customWidth="1"/>
    <col min="9" max="9" width="3.3984375" style="137" customWidth="1"/>
    <col min="10" max="10" width="13.69921875" style="137" customWidth="1"/>
    <col min="11" max="13" width="10.69921875" style="137" customWidth="1"/>
    <col min="14" max="14" width="13.69921875" style="137" customWidth="1"/>
    <col min="15" max="15" width="10.8984375" style="137" customWidth="1"/>
    <col min="16" max="17" width="10.69921875" style="137" customWidth="1"/>
    <col min="18" max="16384" width="11.3984375" style="137" customWidth="1"/>
  </cols>
  <sheetData>
    <row r="1" spans="1:17" ht="23.25" customHeight="1">
      <c r="A1" s="555" t="s">
        <v>682</v>
      </c>
      <c r="B1" s="555"/>
      <c r="C1" s="555"/>
      <c r="D1" s="555"/>
      <c r="E1" s="555"/>
      <c r="F1" s="555"/>
      <c r="G1" s="555"/>
      <c r="H1" s="555"/>
      <c r="I1" s="165"/>
      <c r="J1" s="510"/>
      <c r="K1" s="510"/>
      <c r="L1" s="510"/>
      <c r="M1" s="510"/>
      <c r="N1" s="510"/>
      <c r="O1" s="510"/>
      <c r="P1" s="510"/>
      <c r="Q1" s="510"/>
    </row>
    <row r="3" spans="1:17" ht="15" thickBot="1">
      <c r="A3" s="365" t="s">
        <v>669</v>
      </c>
      <c r="B3" s="166"/>
      <c r="C3" s="166"/>
      <c r="D3" s="166"/>
      <c r="E3" s="166"/>
      <c r="F3" s="166"/>
      <c r="G3" s="166"/>
      <c r="H3" s="167"/>
      <c r="J3" s="168"/>
      <c r="K3" s="166"/>
      <c r="L3" s="166"/>
      <c r="M3" s="166"/>
      <c r="N3" s="166"/>
      <c r="O3" s="166"/>
      <c r="P3" s="166"/>
      <c r="Q3" s="167"/>
    </row>
    <row r="4" spans="1:17" s="132" customFormat="1" ht="27" customHeight="1">
      <c r="A4" s="169" t="s">
        <v>397</v>
      </c>
      <c r="B4" s="170" t="s">
        <v>98</v>
      </c>
      <c r="C4" s="170" t="s">
        <v>0</v>
      </c>
      <c r="D4" s="170" t="s">
        <v>1</v>
      </c>
      <c r="E4" s="170" t="s">
        <v>397</v>
      </c>
      <c r="F4" s="170" t="s">
        <v>98</v>
      </c>
      <c r="G4" s="170" t="s">
        <v>0</v>
      </c>
      <c r="H4" s="90" t="s">
        <v>1</v>
      </c>
      <c r="I4" s="118"/>
      <c r="J4" s="93" t="s">
        <v>397</v>
      </c>
      <c r="K4" s="170" t="s">
        <v>98</v>
      </c>
      <c r="L4" s="170" t="s">
        <v>0</v>
      </c>
      <c r="M4" s="170" t="s">
        <v>1</v>
      </c>
      <c r="N4" s="170" t="s">
        <v>397</v>
      </c>
      <c r="O4" s="170" t="s">
        <v>98</v>
      </c>
      <c r="P4" s="170" t="s">
        <v>0</v>
      </c>
      <c r="Q4" s="90" t="s">
        <v>1</v>
      </c>
    </row>
    <row r="5" spans="1:17" ht="26.25" customHeight="1">
      <c r="A5" s="171" t="s">
        <v>129</v>
      </c>
      <c r="B5" s="172">
        <f>B7+B14+B21+B28+B35+F7+F14+F21+F28+F35+K7+K14+K21+K28+K35+O7+O14+O21+O28+O35</f>
        <v>424520</v>
      </c>
      <c r="C5" s="173">
        <f>C7+C14+C21+C28+C35+G7+G14+G21+G28+G35+L7+L14+L21+L28+L35+P7+P14+P21+P28+P35</f>
        <v>204323</v>
      </c>
      <c r="D5" s="174">
        <f>D7+D14+D21+D28+D35+H7+H14+H21+H28+H35+M7+M14+M21+M28+M35+Q7+Q14+Q21+Q28+Q35</f>
        <v>220197</v>
      </c>
      <c r="E5" s="175"/>
      <c r="F5" s="176"/>
      <c r="G5" s="177"/>
      <c r="H5" s="177"/>
      <c r="I5" s="187"/>
      <c r="J5" s="360"/>
      <c r="K5" s="179"/>
      <c r="L5" s="177"/>
      <c r="M5" s="180"/>
      <c r="N5" s="181"/>
      <c r="O5" s="180"/>
      <c r="P5" s="177"/>
      <c r="Q5" s="177"/>
    </row>
    <row r="6" spans="1:17" ht="12" customHeight="1">
      <c r="A6" s="182"/>
      <c r="B6" s="183"/>
      <c r="C6" s="178"/>
      <c r="D6" s="184"/>
      <c r="E6" s="185"/>
      <c r="F6" s="183"/>
      <c r="G6" s="178"/>
      <c r="H6" s="178"/>
      <c r="I6" s="187"/>
      <c r="J6" s="361"/>
      <c r="K6" s="186"/>
      <c r="L6" s="178"/>
      <c r="M6" s="187"/>
      <c r="N6" s="188"/>
      <c r="O6" s="187"/>
      <c r="P6" s="178"/>
      <c r="Q6" s="178"/>
    </row>
    <row r="7" spans="1:17" ht="18" customHeight="1">
      <c r="A7" s="189" t="s">
        <v>398</v>
      </c>
      <c r="B7" s="190">
        <f>SUM(B8:B12)</f>
        <v>20797</v>
      </c>
      <c r="C7" s="191">
        <f>SUM(C8:C12)</f>
        <v>10636</v>
      </c>
      <c r="D7" s="192">
        <f>SUM(D8:D12)</f>
        <v>10161</v>
      </c>
      <c r="E7" s="193" t="s">
        <v>399</v>
      </c>
      <c r="F7" s="190">
        <f>SUM(F8:F12)</f>
        <v>27535</v>
      </c>
      <c r="G7" s="191">
        <f>SUM(G8:G12)</f>
        <v>13630</v>
      </c>
      <c r="H7" s="191">
        <f>SUM(H8:H12)</f>
        <v>13905</v>
      </c>
      <c r="I7" s="364"/>
      <c r="J7" s="362" t="s">
        <v>474</v>
      </c>
      <c r="K7" s="194">
        <f>SUM(K8:K12)</f>
        <v>28066</v>
      </c>
      <c r="L7" s="195">
        <f>SUM(L8:L12)</f>
        <v>13869</v>
      </c>
      <c r="M7" s="196">
        <f>SUM(M8:M12)</f>
        <v>14197</v>
      </c>
      <c r="N7" s="197" t="s">
        <v>400</v>
      </c>
      <c r="O7" s="195">
        <f>SUM(O8:O12)</f>
        <v>18274</v>
      </c>
      <c r="P7" s="195">
        <f>SUM(P8:P12)</f>
        <v>7663</v>
      </c>
      <c r="Q7" s="196">
        <f>SUM(Q8:Q12)</f>
        <v>10611</v>
      </c>
    </row>
    <row r="8" spans="1:17" ht="18" customHeight="1">
      <c r="A8" s="182">
        <v>0</v>
      </c>
      <c r="B8" s="198">
        <v>3969</v>
      </c>
      <c r="C8" s="198">
        <v>2009</v>
      </c>
      <c r="D8" s="199">
        <v>1960</v>
      </c>
      <c r="E8" s="200" t="s">
        <v>401</v>
      </c>
      <c r="F8" s="198">
        <v>4880</v>
      </c>
      <c r="G8" s="198">
        <v>2484</v>
      </c>
      <c r="H8" s="199">
        <v>2396</v>
      </c>
      <c r="I8" s="187"/>
      <c r="J8" s="363">
        <v>50</v>
      </c>
      <c r="K8" s="201">
        <v>5251</v>
      </c>
      <c r="L8" s="201">
        <v>2611</v>
      </c>
      <c r="M8" s="201">
        <v>2640</v>
      </c>
      <c r="N8" s="202" t="s">
        <v>402</v>
      </c>
      <c r="O8" s="198">
        <v>4019</v>
      </c>
      <c r="P8" s="198">
        <v>1703</v>
      </c>
      <c r="Q8" s="199">
        <v>2316</v>
      </c>
    </row>
    <row r="9" spans="1:17" ht="18" customHeight="1">
      <c r="A9" s="182">
        <v>1</v>
      </c>
      <c r="B9" s="198">
        <v>4244</v>
      </c>
      <c r="C9" s="198">
        <v>2173</v>
      </c>
      <c r="D9" s="199">
        <v>2071</v>
      </c>
      <c r="E9" s="200" t="s">
        <v>403</v>
      </c>
      <c r="F9" s="198">
        <v>5370</v>
      </c>
      <c r="G9" s="198">
        <v>2601</v>
      </c>
      <c r="H9" s="199">
        <v>2769</v>
      </c>
      <c r="I9" s="187"/>
      <c r="J9" s="363">
        <v>51</v>
      </c>
      <c r="K9" s="201">
        <v>5185</v>
      </c>
      <c r="L9" s="201">
        <v>2585</v>
      </c>
      <c r="M9" s="201">
        <v>2600</v>
      </c>
      <c r="N9" s="202" t="s">
        <v>404</v>
      </c>
      <c r="O9" s="198">
        <v>3726</v>
      </c>
      <c r="P9" s="198">
        <v>1637</v>
      </c>
      <c r="Q9" s="199">
        <v>2089</v>
      </c>
    </row>
    <row r="10" spans="1:17" ht="18" customHeight="1">
      <c r="A10" s="182">
        <v>2</v>
      </c>
      <c r="B10" s="198">
        <v>4104</v>
      </c>
      <c r="C10" s="198">
        <v>2106</v>
      </c>
      <c r="D10" s="199">
        <v>1998</v>
      </c>
      <c r="E10" s="200" t="s">
        <v>405</v>
      </c>
      <c r="F10" s="198">
        <v>5403</v>
      </c>
      <c r="G10" s="198">
        <v>2712</v>
      </c>
      <c r="H10" s="199">
        <v>2691</v>
      </c>
      <c r="I10" s="187"/>
      <c r="J10" s="363">
        <v>52</v>
      </c>
      <c r="K10" s="201">
        <v>5669</v>
      </c>
      <c r="L10" s="201">
        <v>2806</v>
      </c>
      <c r="M10" s="201">
        <v>2863</v>
      </c>
      <c r="N10" s="202" t="s">
        <v>406</v>
      </c>
      <c r="O10" s="198">
        <v>3874</v>
      </c>
      <c r="P10" s="198">
        <v>1617</v>
      </c>
      <c r="Q10" s="199">
        <v>2257</v>
      </c>
    </row>
    <row r="11" spans="1:17" ht="18" customHeight="1">
      <c r="A11" s="182">
        <v>3</v>
      </c>
      <c r="B11" s="198">
        <v>4257</v>
      </c>
      <c r="C11" s="198">
        <v>2186</v>
      </c>
      <c r="D11" s="199">
        <v>2071</v>
      </c>
      <c r="E11" s="200" t="s">
        <v>407</v>
      </c>
      <c r="F11" s="198">
        <v>5803</v>
      </c>
      <c r="G11" s="198">
        <v>2808</v>
      </c>
      <c r="H11" s="199">
        <v>2995</v>
      </c>
      <c r="I11" s="187"/>
      <c r="J11" s="363">
        <v>53</v>
      </c>
      <c r="K11" s="201">
        <v>5728</v>
      </c>
      <c r="L11" s="201">
        <v>2839</v>
      </c>
      <c r="M11" s="201">
        <v>2889</v>
      </c>
      <c r="N11" s="202" t="s">
        <v>408</v>
      </c>
      <c r="O11" s="198">
        <v>3317</v>
      </c>
      <c r="P11" s="198">
        <v>1381</v>
      </c>
      <c r="Q11" s="199">
        <v>1936</v>
      </c>
    </row>
    <row r="12" spans="1:17" ht="18" customHeight="1">
      <c r="A12" s="182">
        <v>4</v>
      </c>
      <c r="B12" s="198">
        <v>4223</v>
      </c>
      <c r="C12" s="198">
        <v>2162</v>
      </c>
      <c r="D12" s="199">
        <v>2061</v>
      </c>
      <c r="E12" s="200" t="s">
        <v>409</v>
      </c>
      <c r="F12" s="198">
        <v>6079</v>
      </c>
      <c r="G12" s="198">
        <v>3025</v>
      </c>
      <c r="H12" s="199">
        <v>3054</v>
      </c>
      <c r="I12" s="187"/>
      <c r="J12" s="363">
        <v>54</v>
      </c>
      <c r="K12" s="201">
        <v>6233</v>
      </c>
      <c r="L12" s="201">
        <v>3028</v>
      </c>
      <c r="M12" s="201">
        <v>3205</v>
      </c>
      <c r="N12" s="202" t="s">
        <v>410</v>
      </c>
      <c r="O12" s="198">
        <v>3338</v>
      </c>
      <c r="P12" s="198">
        <v>1325</v>
      </c>
      <c r="Q12" s="199">
        <v>2013</v>
      </c>
    </row>
    <row r="13" spans="1:17" ht="18" customHeight="1">
      <c r="A13" s="182"/>
      <c r="B13" s="183"/>
      <c r="C13" s="178"/>
      <c r="D13" s="184"/>
      <c r="E13" s="200"/>
      <c r="F13" s="183"/>
      <c r="G13" s="178"/>
      <c r="H13" s="178"/>
      <c r="I13" s="187"/>
      <c r="J13" s="363"/>
      <c r="K13" s="203"/>
      <c r="L13" s="204"/>
      <c r="M13" s="205"/>
      <c r="N13" s="202"/>
      <c r="O13" s="204"/>
      <c r="P13" s="204"/>
      <c r="Q13" s="205"/>
    </row>
    <row r="14" spans="1:17" ht="18" customHeight="1">
      <c r="A14" s="189" t="s">
        <v>411</v>
      </c>
      <c r="B14" s="190">
        <f>SUM(B15:B19)</f>
        <v>21097</v>
      </c>
      <c r="C14" s="191">
        <f>SUM(C15:C19)</f>
        <v>10692</v>
      </c>
      <c r="D14" s="192">
        <f>SUM(D15:D19)</f>
        <v>10405</v>
      </c>
      <c r="E14" s="193" t="s">
        <v>412</v>
      </c>
      <c r="F14" s="190">
        <f>SUM(F15:F19)</f>
        <v>34472</v>
      </c>
      <c r="G14" s="191">
        <f>SUM(G15:G19)</f>
        <v>17283</v>
      </c>
      <c r="H14" s="191">
        <f>SUM(H15:H19)</f>
        <v>17189</v>
      </c>
      <c r="I14" s="364"/>
      <c r="J14" s="362" t="s">
        <v>475</v>
      </c>
      <c r="K14" s="194">
        <f>SUM(K15:K19)</f>
        <v>37490</v>
      </c>
      <c r="L14" s="195">
        <f>SUM(L15:L19)</f>
        <v>18512</v>
      </c>
      <c r="M14" s="196">
        <f>SUM(M15:M19)</f>
        <v>18978</v>
      </c>
      <c r="N14" s="197" t="s">
        <v>413</v>
      </c>
      <c r="O14" s="195">
        <f>SUM(O15:O19)</f>
        <v>11953</v>
      </c>
      <c r="P14" s="195">
        <f>SUM(P15:P19)</f>
        <v>4315</v>
      </c>
      <c r="Q14" s="196">
        <f>SUM(Q15:Q19)</f>
        <v>7638</v>
      </c>
    </row>
    <row r="15" spans="1:17" ht="18" customHeight="1">
      <c r="A15" s="182">
        <v>5</v>
      </c>
      <c r="B15" s="198">
        <v>4258</v>
      </c>
      <c r="C15" s="198">
        <v>2183</v>
      </c>
      <c r="D15" s="199">
        <v>2075</v>
      </c>
      <c r="E15" s="200" t="s">
        <v>414</v>
      </c>
      <c r="F15" s="198">
        <v>6405</v>
      </c>
      <c r="G15" s="198">
        <v>3194</v>
      </c>
      <c r="H15" s="199">
        <v>3211</v>
      </c>
      <c r="I15" s="187"/>
      <c r="J15" s="363">
        <v>55</v>
      </c>
      <c r="K15" s="201">
        <v>6754</v>
      </c>
      <c r="L15" s="201">
        <v>3299</v>
      </c>
      <c r="M15" s="201">
        <v>3455</v>
      </c>
      <c r="N15" s="202" t="s">
        <v>415</v>
      </c>
      <c r="O15" s="201">
        <v>2927</v>
      </c>
      <c r="P15" s="201">
        <v>1125</v>
      </c>
      <c r="Q15" s="201">
        <v>1802</v>
      </c>
    </row>
    <row r="16" spans="1:17" ht="18" customHeight="1">
      <c r="A16" s="182">
        <v>6</v>
      </c>
      <c r="B16" s="198">
        <v>4395</v>
      </c>
      <c r="C16" s="198">
        <v>2211</v>
      </c>
      <c r="D16" s="199">
        <v>2184</v>
      </c>
      <c r="E16" s="200" t="s">
        <v>416</v>
      </c>
      <c r="F16" s="198">
        <v>7024</v>
      </c>
      <c r="G16" s="198">
        <v>3426</v>
      </c>
      <c r="H16" s="199">
        <v>3598</v>
      </c>
      <c r="I16" s="187"/>
      <c r="J16" s="363">
        <v>56</v>
      </c>
      <c r="K16" s="201">
        <v>7510</v>
      </c>
      <c r="L16" s="201">
        <v>3705</v>
      </c>
      <c r="M16" s="201">
        <v>3805</v>
      </c>
      <c r="N16" s="202" t="s">
        <v>417</v>
      </c>
      <c r="O16" s="201">
        <v>2559</v>
      </c>
      <c r="P16" s="201">
        <v>935</v>
      </c>
      <c r="Q16" s="201">
        <v>1624</v>
      </c>
    </row>
    <row r="17" spans="1:17" ht="18" customHeight="1">
      <c r="A17" s="182">
        <v>7</v>
      </c>
      <c r="B17" s="198">
        <v>4301</v>
      </c>
      <c r="C17" s="198">
        <v>2194</v>
      </c>
      <c r="D17" s="199">
        <v>2107</v>
      </c>
      <c r="E17" s="200" t="s">
        <v>418</v>
      </c>
      <c r="F17" s="198">
        <v>7277</v>
      </c>
      <c r="G17" s="198">
        <v>3703</v>
      </c>
      <c r="H17" s="199">
        <v>3574</v>
      </c>
      <c r="I17" s="187"/>
      <c r="J17" s="363">
        <v>57</v>
      </c>
      <c r="K17" s="201">
        <v>8337</v>
      </c>
      <c r="L17" s="201">
        <v>4172</v>
      </c>
      <c r="M17" s="201">
        <v>4165</v>
      </c>
      <c r="N17" s="202" t="s">
        <v>419</v>
      </c>
      <c r="O17" s="201">
        <v>2405</v>
      </c>
      <c r="P17" s="201">
        <v>886</v>
      </c>
      <c r="Q17" s="201">
        <v>1519</v>
      </c>
    </row>
    <row r="18" spans="1:17" ht="18" customHeight="1">
      <c r="A18" s="182">
        <v>8</v>
      </c>
      <c r="B18" s="198">
        <v>4134</v>
      </c>
      <c r="C18" s="198">
        <v>2108</v>
      </c>
      <c r="D18" s="199">
        <v>2026</v>
      </c>
      <c r="E18" s="200" t="s">
        <v>420</v>
      </c>
      <c r="F18" s="198">
        <v>6997</v>
      </c>
      <c r="G18" s="198">
        <v>3528</v>
      </c>
      <c r="H18" s="199">
        <v>3469</v>
      </c>
      <c r="I18" s="187"/>
      <c r="J18" s="363">
        <v>58</v>
      </c>
      <c r="K18" s="201">
        <v>8463</v>
      </c>
      <c r="L18" s="201">
        <v>4170</v>
      </c>
      <c r="M18" s="201">
        <v>4293</v>
      </c>
      <c r="N18" s="202" t="s">
        <v>421</v>
      </c>
      <c r="O18" s="201">
        <v>2183</v>
      </c>
      <c r="P18" s="201">
        <v>757</v>
      </c>
      <c r="Q18" s="201">
        <v>1426</v>
      </c>
    </row>
    <row r="19" spans="1:17" ht="18" customHeight="1">
      <c r="A19" s="182">
        <v>9</v>
      </c>
      <c r="B19" s="198">
        <v>4009</v>
      </c>
      <c r="C19" s="198">
        <v>1996</v>
      </c>
      <c r="D19" s="199">
        <v>2013</v>
      </c>
      <c r="E19" s="200" t="s">
        <v>422</v>
      </c>
      <c r="F19" s="198">
        <v>6769</v>
      </c>
      <c r="G19" s="198">
        <v>3432</v>
      </c>
      <c r="H19" s="199">
        <v>3337</v>
      </c>
      <c r="I19" s="187"/>
      <c r="J19" s="363">
        <v>59</v>
      </c>
      <c r="K19" s="201">
        <v>6426</v>
      </c>
      <c r="L19" s="201">
        <v>3166</v>
      </c>
      <c r="M19" s="201">
        <v>3260</v>
      </c>
      <c r="N19" s="202" t="s">
        <v>423</v>
      </c>
      <c r="O19" s="201">
        <v>1879</v>
      </c>
      <c r="P19" s="201">
        <v>612</v>
      </c>
      <c r="Q19" s="201">
        <v>1267</v>
      </c>
    </row>
    <row r="20" spans="1:17" ht="18" customHeight="1">
      <c r="A20" s="182"/>
      <c r="B20" s="183"/>
      <c r="C20" s="178"/>
      <c r="D20" s="184"/>
      <c r="E20" s="200"/>
      <c r="F20" s="183"/>
      <c r="G20" s="178"/>
      <c r="H20" s="178"/>
      <c r="I20" s="187"/>
      <c r="J20" s="363"/>
      <c r="K20" s="203"/>
      <c r="L20" s="204"/>
      <c r="M20" s="205"/>
      <c r="N20" s="202"/>
      <c r="O20" s="204"/>
      <c r="P20" s="204"/>
      <c r="Q20" s="205"/>
    </row>
    <row r="21" spans="1:17" ht="18" customHeight="1">
      <c r="A21" s="189" t="s">
        <v>424</v>
      </c>
      <c r="B21" s="190">
        <f>SUM(B22:B26)</f>
        <v>19823</v>
      </c>
      <c r="C21" s="191">
        <f>SUM(C22:C26)</f>
        <v>10122</v>
      </c>
      <c r="D21" s="192">
        <f>SUM(D22:D26)</f>
        <v>9701</v>
      </c>
      <c r="E21" s="193" t="s">
        <v>425</v>
      </c>
      <c r="F21" s="190">
        <f>SUM(F22:F26)</f>
        <v>29607</v>
      </c>
      <c r="G21" s="191">
        <f>SUM(G22:G26)</f>
        <v>14662</v>
      </c>
      <c r="H21" s="191">
        <f>SUM(H22:H26)</f>
        <v>14945</v>
      </c>
      <c r="I21" s="364"/>
      <c r="J21" s="362" t="s">
        <v>476</v>
      </c>
      <c r="K21" s="194">
        <f>SUM(K22:K26)</f>
        <v>25492</v>
      </c>
      <c r="L21" s="195">
        <f>SUM(L22:L26)</f>
        <v>12348</v>
      </c>
      <c r="M21" s="196">
        <f>SUM(M22:M26)</f>
        <v>13144</v>
      </c>
      <c r="N21" s="197" t="s">
        <v>426</v>
      </c>
      <c r="O21" s="195">
        <f>SUM(O22:O26)</f>
        <v>6444</v>
      </c>
      <c r="P21" s="195">
        <f>SUM(P22:P26)</f>
        <v>1981</v>
      </c>
      <c r="Q21" s="196">
        <f>SUM(Q22:Q26)</f>
        <v>4463</v>
      </c>
    </row>
    <row r="22" spans="1:17" ht="18" customHeight="1">
      <c r="A22" s="182" t="s">
        <v>427</v>
      </c>
      <c r="B22" s="198">
        <v>3912</v>
      </c>
      <c r="C22" s="198">
        <v>2016</v>
      </c>
      <c r="D22" s="199">
        <v>1896</v>
      </c>
      <c r="E22" s="200" t="s">
        <v>428</v>
      </c>
      <c r="F22" s="198">
        <v>6358</v>
      </c>
      <c r="G22" s="198">
        <v>3160</v>
      </c>
      <c r="H22" s="199">
        <v>3198</v>
      </c>
      <c r="I22" s="187"/>
      <c r="J22" s="363">
        <v>60</v>
      </c>
      <c r="K22" s="198">
        <v>4093</v>
      </c>
      <c r="L22" s="198">
        <v>2039</v>
      </c>
      <c r="M22" s="199">
        <v>2054</v>
      </c>
      <c r="N22" s="202" t="s">
        <v>429</v>
      </c>
      <c r="O22" s="199">
        <v>1801</v>
      </c>
      <c r="P22" s="201">
        <v>576</v>
      </c>
      <c r="Q22" s="199">
        <v>1225</v>
      </c>
    </row>
    <row r="23" spans="1:17" ht="18" customHeight="1">
      <c r="A23" s="182" t="s">
        <v>430</v>
      </c>
      <c r="B23" s="198">
        <v>4198</v>
      </c>
      <c r="C23" s="198">
        <v>2124</v>
      </c>
      <c r="D23" s="199">
        <v>2074</v>
      </c>
      <c r="E23" s="200" t="s">
        <v>431</v>
      </c>
      <c r="F23" s="198">
        <v>6326</v>
      </c>
      <c r="G23" s="198">
        <v>3200</v>
      </c>
      <c r="H23" s="199">
        <v>3126</v>
      </c>
      <c r="I23" s="187"/>
      <c r="J23" s="363">
        <v>61</v>
      </c>
      <c r="K23" s="198">
        <v>5018</v>
      </c>
      <c r="L23" s="198">
        <v>2478</v>
      </c>
      <c r="M23" s="199">
        <v>2540</v>
      </c>
      <c r="N23" s="202" t="s">
        <v>432</v>
      </c>
      <c r="O23" s="201">
        <v>1436</v>
      </c>
      <c r="P23" s="201">
        <v>469</v>
      </c>
      <c r="Q23" s="199">
        <v>967</v>
      </c>
    </row>
    <row r="24" spans="1:17" ht="18" customHeight="1">
      <c r="A24" s="182" t="s">
        <v>433</v>
      </c>
      <c r="B24" s="198">
        <v>3814</v>
      </c>
      <c r="C24" s="198">
        <v>1944</v>
      </c>
      <c r="D24" s="199">
        <v>1870</v>
      </c>
      <c r="E24" s="200" t="s">
        <v>434</v>
      </c>
      <c r="F24" s="198">
        <v>6245</v>
      </c>
      <c r="G24" s="198">
        <v>3097</v>
      </c>
      <c r="H24" s="199">
        <v>3148</v>
      </c>
      <c r="I24" s="187"/>
      <c r="J24" s="363">
        <v>62</v>
      </c>
      <c r="K24" s="198">
        <v>5409</v>
      </c>
      <c r="L24" s="198">
        <v>2573</v>
      </c>
      <c r="M24" s="199">
        <v>2836</v>
      </c>
      <c r="N24" s="202" t="s">
        <v>435</v>
      </c>
      <c r="O24" s="201">
        <v>1174</v>
      </c>
      <c r="P24" s="198">
        <v>362</v>
      </c>
      <c r="Q24" s="199">
        <v>812</v>
      </c>
    </row>
    <row r="25" spans="1:17" ht="18" customHeight="1">
      <c r="A25" s="182" t="s">
        <v>436</v>
      </c>
      <c r="B25" s="198">
        <v>3951</v>
      </c>
      <c r="C25" s="198">
        <v>2047</v>
      </c>
      <c r="D25" s="199">
        <v>1904</v>
      </c>
      <c r="E25" s="200" t="s">
        <v>437</v>
      </c>
      <c r="F25" s="198">
        <v>5829</v>
      </c>
      <c r="G25" s="198">
        <v>2867</v>
      </c>
      <c r="H25" s="199">
        <v>2962</v>
      </c>
      <c r="I25" s="187"/>
      <c r="J25" s="363">
        <v>63</v>
      </c>
      <c r="K25" s="198">
        <v>5326</v>
      </c>
      <c r="L25" s="198">
        <v>2566</v>
      </c>
      <c r="M25" s="199">
        <v>2760</v>
      </c>
      <c r="N25" s="202" t="s">
        <v>438</v>
      </c>
      <c r="O25" s="201">
        <v>1061</v>
      </c>
      <c r="P25" s="198">
        <v>306</v>
      </c>
      <c r="Q25" s="199">
        <v>755</v>
      </c>
    </row>
    <row r="26" spans="1:17" ht="18" customHeight="1">
      <c r="A26" s="182" t="s">
        <v>439</v>
      </c>
      <c r="B26" s="198">
        <v>3948</v>
      </c>
      <c r="C26" s="198">
        <v>1991</v>
      </c>
      <c r="D26" s="199">
        <v>1957</v>
      </c>
      <c r="E26" s="200" t="s">
        <v>440</v>
      </c>
      <c r="F26" s="198">
        <v>4849</v>
      </c>
      <c r="G26" s="198">
        <v>2338</v>
      </c>
      <c r="H26" s="199">
        <v>2511</v>
      </c>
      <c r="I26" s="187"/>
      <c r="J26" s="363">
        <v>64</v>
      </c>
      <c r="K26" s="198">
        <v>5646</v>
      </c>
      <c r="L26" s="198">
        <v>2692</v>
      </c>
      <c r="M26" s="199">
        <v>2954</v>
      </c>
      <c r="N26" s="202" t="s">
        <v>441</v>
      </c>
      <c r="O26" s="201">
        <v>972</v>
      </c>
      <c r="P26" s="198">
        <v>268</v>
      </c>
      <c r="Q26" s="199">
        <v>704</v>
      </c>
    </row>
    <row r="27" spans="1:19" ht="18" customHeight="1">
      <c r="A27" s="182"/>
      <c r="B27" s="183"/>
      <c r="C27" s="178"/>
      <c r="D27" s="184"/>
      <c r="E27" s="200"/>
      <c r="F27" s="183"/>
      <c r="G27" s="178"/>
      <c r="H27" s="178"/>
      <c r="I27" s="187"/>
      <c r="J27" s="363"/>
      <c r="K27" s="203"/>
      <c r="L27" s="204"/>
      <c r="M27" s="205"/>
      <c r="N27" s="202"/>
      <c r="O27" s="204"/>
      <c r="P27" s="204"/>
      <c r="Q27" s="205"/>
      <c r="S27" s="161"/>
    </row>
    <row r="28" spans="1:19" ht="18" customHeight="1">
      <c r="A28" s="189" t="s">
        <v>442</v>
      </c>
      <c r="B28" s="190">
        <f>SUM(B29:B33)</f>
        <v>20786</v>
      </c>
      <c r="C28" s="191">
        <f>SUM(C29:C33)</f>
        <v>10564</v>
      </c>
      <c r="D28" s="192">
        <f>SUM(D29:D33)</f>
        <v>10222</v>
      </c>
      <c r="E28" s="193" t="s">
        <v>443</v>
      </c>
      <c r="F28" s="190">
        <f>SUM(F29:F33)</f>
        <v>25941</v>
      </c>
      <c r="G28" s="191">
        <f>SUM(G29:G33)</f>
        <v>12844</v>
      </c>
      <c r="H28" s="191">
        <f>SUM(H29:H33)</f>
        <v>13097</v>
      </c>
      <c r="I28" s="364"/>
      <c r="J28" s="362" t="s">
        <v>477</v>
      </c>
      <c r="K28" s="194">
        <f>SUM(K29:K33)</f>
        <v>22712</v>
      </c>
      <c r="L28" s="195">
        <f>SUM(L29:L33)</f>
        <v>10619</v>
      </c>
      <c r="M28" s="196">
        <f>SUM(M29:M33)</f>
        <v>12093</v>
      </c>
      <c r="N28" s="197" t="s">
        <v>444</v>
      </c>
      <c r="O28" s="195">
        <f>SUM(O29:O33)</f>
        <v>3083</v>
      </c>
      <c r="P28" s="195">
        <f>SUM(P29:P33)</f>
        <v>759</v>
      </c>
      <c r="Q28" s="196">
        <f>SUM(Q29:Q33)</f>
        <v>2324</v>
      </c>
      <c r="S28" s="161"/>
    </row>
    <row r="29" spans="1:19" ht="18" customHeight="1">
      <c r="A29" s="182" t="s">
        <v>445</v>
      </c>
      <c r="B29" s="198">
        <v>3945</v>
      </c>
      <c r="C29" s="198">
        <v>2027</v>
      </c>
      <c r="D29" s="199">
        <v>1918</v>
      </c>
      <c r="E29" s="200" t="s">
        <v>446</v>
      </c>
      <c r="F29" s="198">
        <v>5279</v>
      </c>
      <c r="G29" s="198">
        <v>2623</v>
      </c>
      <c r="H29" s="199">
        <v>2656</v>
      </c>
      <c r="I29" s="187"/>
      <c r="J29" s="363">
        <v>65</v>
      </c>
      <c r="K29" s="198">
        <v>4993</v>
      </c>
      <c r="L29" s="198">
        <v>2379</v>
      </c>
      <c r="M29" s="199">
        <v>2614</v>
      </c>
      <c r="N29" s="202" t="s">
        <v>447</v>
      </c>
      <c r="O29" s="198">
        <v>906</v>
      </c>
      <c r="P29" s="198">
        <v>257</v>
      </c>
      <c r="Q29" s="199">
        <v>649</v>
      </c>
      <c r="S29" s="161"/>
    </row>
    <row r="30" spans="1:19" ht="18" customHeight="1">
      <c r="A30" s="182" t="s">
        <v>448</v>
      </c>
      <c r="B30" s="198">
        <v>4081</v>
      </c>
      <c r="C30" s="198">
        <v>2041</v>
      </c>
      <c r="D30" s="199">
        <v>2040</v>
      </c>
      <c r="E30" s="200" t="s">
        <v>449</v>
      </c>
      <c r="F30" s="198">
        <v>5508</v>
      </c>
      <c r="G30" s="198">
        <v>2689</v>
      </c>
      <c r="H30" s="199">
        <v>2819</v>
      </c>
      <c r="I30" s="187"/>
      <c r="J30" s="363">
        <v>66</v>
      </c>
      <c r="K30" s="198">
        <v>4356</v>
      </c>
      <c r="L30" s="198">
        <v>2103</v>
      </c>
      <c r="M30" s="199">
        <v>2253</v>
      </c>
      <c r="N30" s="202" t="s">
        <v>450</v>
      </c>
      <c r="O30" s="198">
        <v>745</v>
      </c>
      <c r="P30" s="198">
        <v>180</v>
      </c>
      <c r="Q30" s="199">
        <v>565</v>
      </c>
      <c r="S30" s="161"/>
    </row>
    <row r="31" spans="1:19" ht="18" customHeight="1">
      <c r="A31" s="182" t="s">
        <v>451</v>
      </c>
      <c r="B31" s="198">
        <v>4186</v>
      </c>
      <c r="C31" s="198">
        <v>2139</v>
      </c>
      <c r="D31" s="199">
        <v>2047</v>
      </c>
      <c r="E31" s="200" t="s">
        <v>452</v>
      </c>
      <c r="F31" s="198">
        <v>5189</v>
      </c>
      <c r="G31" s="198">
        <v>2542</v>
      </c>
      <c r="H31" s="199">
        <v>2647</v>
      </c>
      <c r="I31" s="187"/>
      <c r="J31" s="363">
        <v>67</v>
      </c>
      <c r="K31" s="198">
        <v>3984</v>
      </c>
      <c r="L31" s="198">
        <v>1872</v>
      </c>
      <c r="M31" s="199">
        <v>2112</v>
      </c>
      <c r="N31" s="202" t="s">
        <v>453</v>
      </c>
      <c r="O31" s="198">
        <v>586</v>
      </c>
      <c r="P31" s="198">
        <v>128</v>
      </c>
      <c r="Q31" s="199">
        <v>458</v>
      </c>
      <c r="S31" s="161"/>
    </row>
    <row r="32" spans="1:17" ht="18" customHeight="1">
      <c r="A32" s="182" t="s">
        <v>454</v>
      </c>
      <c r="B32" s="198">
        <v>4219</v>
      </c>
      <c r="C32" s="198">
        <v>2175</v>
      </c>
      <c r="D32" s="199">
        <v>2044</v>
      </c>
      <c r="E32" s="200" t="s">
        <v>455</v>
      </c>
      <c r="F32" s="198">
        <v>5053</v>
      </c>
      <c r="G32" s="198">
        <v>2562</v>
      </c>
      <c r="H32" s="199">
        <v>2491</v>
      </c>
      <c r="I32" s="187"/>
      <c r="J32" s="363">
        <v>68</v>
      </c>
      <c r="K32" s="198">
        <v>4937</v>
      </c>
      <c r="L32" s="198">
        <v>2256</v>
      </c>
      <c r="M32" s="199">
        <v>2681</v>
      </c>
      <c r="N32" s="202" t="s">
        <v>456</v>
      </c>
      <c r="O32" s="198">
        <v>506</v>
      </c>
      <c r="P32" s="198">
        <v>115</v>
      </c>
      <c r="Q32" s="199">
        <v>391</v>
      </c>
    </row>
    <row r="33" spans="1:17" ht="18" customHeight="1">
      <c r="A33" s="182" t="s">
        <v>457</v>
      </c>
      <c r="B33" s="198">
        <v>4355</v>
      </c>
      <c r="C33" s="198">
        <v>2182</v>
      </c>
      <c r="D33" s="199">
        <v>2173</v>
      </c>
      <c r="E33" s="200" t="s">
        <v>458</v>
      </c>
      <c r="F33" s="198">
        <v>4912</v>
      </c>
      <c r="G33" s="198">
        <v>2428</v>
      </c>
      <c r="H33" s="199">
        <v>2484</v>
      </c>
      <c r="I33" s="187"/>
      <c r="J33" s="363">
        <v>69</v>
      </c>
      <c r="K33" s="198">
        <v>4442</v>
      </c>
      <c r="L33" s="198">
        <v>2009</v>
      </c>
      <c r="M33" s="199">
        <v>2433</v>
      </c>
      <c r="N33" s="202" t="s">
        <v>459</v>
      </c>
      <c r="O33" s="198">
        <v>340</v>
      </c>
      <c r="P33" s="198">
        <v>79</v>
      </c>
      <c r="Q33" s="199">
        <v>261</v>
      </c>
    </row>
    <row r="34" spans="1:17" ht="18" customHeight="1">
      <c r="A34" s="182"/>
      <c r="B34" s="183"/>
      <c r="C34" s="178"/>
      <c r="D34" s="184"/>
      <c r="E34" s="200"/>
      <c r="F34" s="183"/>
      <c r="G34" s="178"/>
      <c r="H34" s="178"/>
      <c r="I34" s="187"/>
      <c r="J34" s="363"/>
      <c r="K34" s="203"/>
      <c r="L34" s="204"/>
      <c r="M34" s="205"/>
      <c r="N34" s="202"/>
      <c r="O34" s="204"/>
      <c r="P34" s="204"/>
      <c r="Q34" s="205"/>
    </row>
    <row r="35" spans="1:17" ht="18" customHeight="1">
      <c r="A35" s="189" t="s">
        <v>460</v>
      </c>
      <c r="B35" s="190">
        <f>SUM(B36:B40)</f>
        <v>23001</v>
      </c>
      <c r="C35" s="191">
        <f>SUM(C36:C40)</f>
        <v>11412</v>
      </c>
      <c r="D35" s="192">
        <f>SUM(D36:D40)</f>
        <v>11589</v>
      </c>
      <c r="E35" s="193" t="s">
        <v>461</v>
      </c>
      <c r="F35" s="190">
        <f>SUM(F36:F40)</f>
        <v>25379</v>
      </c>
      <c r="G35" s="191">
        <f>SUM(G36:G40)</f>
        <v>12616</v>
      </c>
      <c r="H35" s="191">
        <f>SUM(H36:H40)</f>
        <v>12763</v>
      </c>
      <c r="I35" s="364"/>
      <c r="J35" s="362" t="s">
        <v>478</v>
      </c>
      <c r="K35" s="194">
        <f>SUM(K36:K40)</f>
        <v>21653</v>
      </c>
      <c r="L35" s="195">
        <f>SUM(L36:L40)</f>
        <v>9619</v>
      </c>
      <c r="M35" s="196">
        <f>SUM(M36:M40)</f>
        <v>12034</v>
      </c>
      <c r="N35" s="197" t="s">
        <v>462</v>
      </c>
      <c r="O35" s="195">
        <v>915</v>
      </c>
      <c r="P35" s="195">
        <v>177</v>
      </c>
      <c r="Q35" s="196">
        <v>738</v>
      </c>
    </row>
    <row r="36" spans="1:17" ht="18" customHeight="1">
      <c r="A36" s="182" t="s">
        <v>463</v>
      </c>
      <c r="B36" s="198">
        <v>4424</v>
      </c>
      <c r="C36" s="198">
        <v>2245</v>
      </c>
      <c r="D36" s="199">
        <v>2179</v>
      </c>
      <c r="E36" s="200" t="s">
        <v>464</v>
      </c>
      <c r="F36" s="198">
        <v>4813</v>
      </c>
      <c r="G36" s="198">
        <v>2417</v>
      </c>
      <c r="H36" s="199">
        <v>2396</v>
      </c>
      <c r="I36" s="187"/>
      <c r="J36" s="363">
        <v>70</v>
      </c>
      <c r="K36" s="198">
        <v>4652</v>
      </c>
      <c r="L36" s="198">
        <v>2127</v>
      </c>
      <c r="M36" s="199">
        <v>2525</v>
      </c>
      <c r="N36" s="202"/>
      <c r="O36" s="204"/>
      <c r="P36" s="204"/>
      <c r="Q36" s="205"/>
    </row>
    <row r="37" spans="1:17" ht="18" customHeight="1">
      <c r="A37" s="182" t="s">
        <v>465</v>
      </c>
      <c r="B37" s="198">
        <v>4548</v>
      </c>
      <c r="C37" s="198">
        <v>2224</v>
      </c>
      <c r="D37" s="199">
        <v>2324</v>
      </c>
      <c r="E37" s="200" t="s">
        <v>466</v>
      </c>
      <c r="F37" s="198">
        <v>5151</v>
      </c>
      <c r="G37" s="198">
        <v>2593</v>
      </c>
      <c r="H37" s="199">
        <v>2558</v>
      </c>
      <c r="I37" s="187"/>
      <c r="J37" s="363">
        <v>71</v>
      </c>
      <c r="K37" s="198">
        <v>4236</v>
      </c>
      <c r="L37" s="198">
        <v>1885</v>
      </c>
      <c r="M37" s="199">
        <v>2351</v>
      </c>
      <c r="N37" s="202"/>
      <c r="O37" s="204"/>
      <c r="P37" s="204"/>
      <c r="Q37" s="205"/>
    </row>
    <row r="38" spans="1:17" ht="18" customHeight="1">
      <c r="A38" s="182" t="s">
        <v>467</v>
      </c>
      <c r="B38" s="198">
        <v>4666</v>
      </c>
      <c r="C38" s="198">
        <v>2306</v>
      </c>
      <c r="D38" s="199">
        <v>2360</v>
      </c>
      <c r="E38" s="200" t="s">
        <v>468</v>
      </c>
      <c r="F38" s="198">
        <v>5412</v>
      </c>
      <c r="G38" s="198">
        <v>2650</v>
      </c>
      <c r="H38" s="199">
        <v>2762</v>
      </c>
      <c r="I38" s="187"/>
      <c r="J38" s="363">
        <v>72</v>
      </c>
      <c r="K38" s="198">
        <v>4343</v>
      </c>
      <c r="L38" s="198">
        <v>1921</v>
      </c>
      <c r="M38" s="199">
        <v>2422</v>
      </c>
      <c r="N38" s="197" t="s">
        <v>469</v>
      </c>
      <c r="O38" s="206">
        <v>174168</v>
      </c>
      <c r="P38" s="206"/>
      <c r="Q38" s="207"/>
    </row>
    <row r="39" spans="1:17" ht="18" customHeight="1">
      <c r="A39" s="182" t="s">
        <v>470</v>
      </c>
      <c r="B39" s="198">
        <v>4658</v>
      </c>
      <c r="C39" s="198">
        <v>2311</v>
      </c>
      <c r="D39" s="199">
        <v>2347</v>
      </c>
      <c r="E39" s="200" t="s">
        <v>471</v>
      </c>
      <c r="F39" s="198">
        <v>4896</v>
      </c>
      <c r="G39" s="198">
        <v>2405</v>
      </c>
      <c r="H39" s="199">
        <v>2491</v>
      </c>
      <c r="I39" s="187"/>
      <c r="J39" s="363">
        <v>73</v>
      </c>
      <c r="K39" s="198">
        <v>4348</v>
      </c>
      <c r="L39" s="198">
        <v>1900</v>
      </c>
      <c r="M39" s="199">
        <v>2448</v>
      </c>
      <c r="N39" s="202"/>
      <c r="O39" s="208"/>
      <c r="P39" s="208"/>
      <c r="Q39" s="207"/>
    </row>
    <row r="40" spans="1:17" ht="18" customHeight="1" thickBot="1">
      <c r="A40" s="209" t="s">
        <v>472</v>
      </c>
      <c r="B40" s="210">
        <v>4705</v>
      </c>
      <c r="C40" s="210">
        <v>2326</v>
      </c>
      <c r="D40" s="211">
        <v>2379</v>
      </c>
      <c r="E40" s="212" t="s">
        <v>473</v>
      </c>
      <c r="F40" s="210">
        <v>5107</v>
      </c>
      <c r="G40" s="210">
        <v>2551</v>
      </c>
      <c r="H40" s="211">
        <v>2556</v>
      </c>
      <c r="I40" s="187"/>
      <c r="J40" s="209">
        <v>74</v>
      </c>
      <c r="K40" s="213">
        <v>4074</v>
      </c>
      <c r="L40" s="210">
        <v>1786</v>
      </c>
      <c r="M40" s="214">
        <v>2288</v>
      </c>
      <c r="N40" s="212"/>
      <c r="O40" s="215"/>
      <c r="P40" s="215"/>
      <c r="Q40" s="216"/>
    </row>
    <row r="41" spans="1:17" s="355" customFormat="1" ht="14.25">
      <c r="A41" s="321" t="s">
        <v>396</v>
      </c>
      <c r="B41" s="164"/>
      <c r="C41" s="164"/>
      <c r="D41" s="164"/>
      <c r="E41" s="164"/>
      <c r="F41" s="164"/>
      <c r="G41" s="164"/>
      <c r="H41" s="164"/>
      <c r="I41" s="321"/>
      <c r="J41" s="322"/>
      <c r="K41" s="164"/>
      <c r="L41" s="164"/>
      <c r="M41" s="164"/>
      <c r="N41" s="164"/>
      <c r="O41" s="164"/>
      <c r="P41" s="164"/>
      <c r="Q41" s="164"/>
    </row>
    <row r="42" spans="1:17" ht="13.5">
      <c r="A42" s="132"/>
      <c r="B42" s="132"/>
      <c r="C42" s="132"/>
      <c r="D42" s="132"/>
      <c r="E42" s="132"/>
      <c r="F42" s="132"/>
      <c r="G42" s="132"/>
      <c r="H42" s="132"/>
      <c r="I42" s="132"/>
      <c r="J42" s="132"/>
      <c r="K42" s="132"/>
      <c r="L42" s="132"/>
      <c r="M42" s="132"/>
      <c r="N42" s="132"/>
      <c r="O42" s="132"/>
      <c r="P42" s="132"/>
      <c r="Q42" s="132"/>
    </row>
    <row r="43" ht="13.5">
      <c r="B43" s="124"/>
    </row>
  </sheetData>
  <mergeCells count="2">
    <mergeCell ref="A1:H1"/>
    <mergeCell ref="J1:Q1"/>
  </mergeCells>
  <printOptions/>
  <pageMargins left="0.5118110236220472" right="0.5118110236220472" top="0.7086614173228347" bottom="0.1968503937007874" header="0.5118110236220472" footer="0.5118110236220472"/>
  <pageSetup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codeName="Sheet8">
    <tabColor indexed="48"/>
  </sheetPr>
  <dimension ref="A1:N80"/>
  <sheetViews>
    <sheetView showGridLines="0" zoomScale="90" zoomScaleNormal="90" zoomScaleSheetLayoutView="75" workbookViewId="0" topLeftCell="A1">
      <pane xSplit="1" topLeftCell="B1" activePane="topRight" state="frozen"/>
      <selection pane="topLeft" activeCell="A1" sqref="A1"/>
      <selection pane="topRight" activeCell="H75" sqref="H75"/>
    </sheetView>
  </sheetViews>
  <sheetFormatPr defaultColWidth="8.796875" defaultRowHeight="14.25"/>
  <cols>
    <col min="1" max="1" width="11.3984375" style="0" customWidth="1"/>
    <col min="2" max="13" width="8.19921875" style="0" customWidth="1"/>
    <col min="14" max="16384" width="11.3984375" style="0" customWidth="1"/>
  </cols>
  <sheetData>
    <row r="1" spans="2:13" ht="25.5">
      <c r="B1" s="217"/>
      <c r="C1" s="218" t="s">
        <v>683</v>
      </c>
      <c r="D1" s="217"/>
      <c r="E1" s="217"/>
      <c r="F1" s="217"/>
      <c r="G1" s="217"/>
      <c r="H1" s="217"/>
      <c r="I1" s="217"/>
      <c r="J1" s="217"/>
      <c r="K1" s="217"/>
      <c r="L1" s="217"/>
      <c r="M1" s="217"/>
    </row>
    <row r="3" spans="1:13" ht="18" thickBot="1">
      <c r="A3" s="219" t="s">
        <v>545</v>
      </c>
      <c r="B3" s="6"/>
      <c r="C3" s="6"/>
      <c r="D3" s="6"/>
      <c r="E3" s="6"/>
      <c r="F3" s="6"/>
      <c r="G3" s="6"/>
      <c r="H3" s="6"/>
      <c r="I3" s="6"/>
      <c r="J3" s="6"/>
      <c r="K3" s="6"/>
      <c r="L3" s="6"/>
      <c r="M3" s="220" t="s">
        <v>479</v>
      </c>
    </row>
    <row r="4" spans="1:13" s="18" customFormat="1" ht="18.75" customHeight="1">
      <c r="A4" s="221" t="s">
        <v>480</v>
      </c>
      <c r="B4" s="222" t="s">
        <v>481</v>
      </c>
      <c r="C4" s="222" t="s">
        <v>482</v>
      </c>
      <c r="D4" s="222" t="s">
        <v>483</v>
      </c>
      <c r="E4" s="222" t="s">
        <v>484</v>
      </c>
      <c r="F4" s="222" t="s">
        <v>485</v>
      </c>
      <c r="G4" s="222" t="s">
        <v>486</v>
      </c>
      <c r="H4" s="222" t="s">
        <v>487</v>
      </c>
      <c r="I4" s="222" t="s">
        <v>488</v>
      </c>
      <c r="J4" s="222" t="s">
        <v>489</v>
      </c>
      <c r="K4" s="222" t="s">
        <v>490</v>
      </c>
      <c r="L4" s="222" t="s">
        <v>491</v>
      </c>
      <c r="M4" s="9" t="s">
        <v>492</v>
      </c>
    </row>
    <row r="5" spans="1:13" s="466" customFormat="1" ht="12.75" customHeight="1">
      <c r="A5" s="474" t="s">
        <v>872</v>
      </c>
      <c r="B5" s="461">
        <v>13541</v>
      </c>
      <c r="C5" s="462">
        <v>115</v>
      </c>
      <c r="D5" s="462">
        <v>19</v>
      </c>
      <c r="E5" s="462">
        <v>16</v>
      </c>
      <c r="F5" s="462">
        <v>61</v>
      </c>
      <c r="G5" s="462">
        <v>12</v>
      </c>
      <c r="H5" s="462">
        <v>10</v>
      </c>
      <c r="I5" s="462">
        <v>19</v>
      </c>
      <c r="J5" s="462">
        <v>59</v>
      </c>
      <c r="K5" s="462">
        <v>35</v>
      </c>
      <c r="L5" s="462">
        <v>30</v>
      </c>
      <c r="M5" s="462">
        <v>272</v>
      </c>
    </row>
    <row r="6" spans="1:13" s="466" customFormat="1" ht="12.75" customHeight="1">
      <c r="A6" s="475" t="s">
        <v>873</v>
      </c>
      <c r="B6" s="461">
        <v>13505</v>
      </c>
      <c r="C6" s="462">
        <v>98</v>
      </c>
      <c r="D6" s="462">
        <v>26</v>
      </c>
      <c r="E6" s="462">
        <v>26</v>
      </c>
      <c r="F6" s="462">
        <v>54</v>
      </c>
      <c r="G6" s="462">
        <v>6</v>
      </c>
      <c r="H6" s="462">
        <v>9</v>
      </c>
      <c r="I6" s="462">
        <v>27</v>
      </c>
      <c r="J6" s="462">
        <v>61</v>
      </c>
      <c r="K6" s="462">
        <v>48</v>
      </c>
      <c r="L6" s="462">
        <v>17</v>
      </c>
      <c r="M6" s="462">
        <v>317</v>
      </c>
    </row>
    <row r="7" spans="1:13" s="466" customFormat="1" ht="12.75" customHeight="1">
      <c r="A7" s="475" t="s">
        <v>874</v>
      </c>
      <c r="B7" s="463">
        <v>12856</v>
      </c>
      <c r="C7" s="462">
        <v>104</v>
      </c>
      <c r="D7" s="462">
        <v>18</v>
      </c>
      <c r="E7" s="462">
        <v>13</v>
      </c>
      <c r="F7" s="462">
        <v>85</v>
      </c>
      <c r="G7" s="462">
        <v>5</v>
      </c>
      <c r="H7" s="462">
        <v>15</v>
      </c>
      <c r="I7" s="462">
        <v>27</v>
      </c>
      <c r="J7" s="462">
        <v>69</v>
      </c>
      <c r="K7" s="462">
        <v>32</v>
      </c>
      <c r="L7" s="462">
        <v>37</v>
      </c>
      <c r="M7" s="462">
        <v>238</v>
      </c>
    </row>
    <row r="8" spans="1:13" s="466" customFormat="1" ht="12.75" customHeight="1">
      <c r="A8" s="475" t="s">
        <v>875</v>
      </c>
      <c r="B8" s="461">
        <v>12818</v>
      </c>
      <c r="C8" s="462">
        <v>80</v>
      </c>
      <c r="D8" s="462">
        <v>24</v>
      </c>
      <c r="E8" s="462">
        <v>13</v>
      </c>
      <c r="F8" s="462">
        <v>74</v>
      </c>
      <c r="G8" s="462">
        <v>5</v>
      </c>
      <c r="H8" s="462">
        <v>7</v>
      </c>
      <c r="I8" s="462">
        <v>30</v>
      </c>
      <c r="J8" s="462">
        <v>59</v>
      </c>
      <c r="K8" s="462">
        <v>34</v>
      </c>
      <c r="L8" s="462">
        <v>25</v>
      </c>
      <c r="M8" s="462">
        <v>263</v>
      </c>
    </row>
    <row r="9" spans="1:13" s="466" customFormat="1" ht="12.75" customHeight="1">
      <c r="A9" s="476" t="s">
        <v>876</v>
      </c>
      <c r="B9" s="464">
        <f aca="true" t="shared" si="0" ref="B9:M9">SUM(B11:B22)</f>
        <v>11475</v>
      </c>
      <c r="C9" s="465">
        <f t="shared" si="0"/>
        <v>112</v>
      </c>
      <c r="D9" s="465">
        <f t="shared" si="0"/>
        <v>16</v>
      </c>
      <c r="E9" s="465">
        <f t="shared" si="0"/>
        <v>22</v>
      </c>
      <c r="F9" s="465">
        <f t="shared" si="0"/>
        <v>65</v>
      </c>
      <c r="G9" s="465">
        <f t="shared" si="0"/>
        <v>11</v>
      </c>
      <c r="H9" s="465">
        <f t="shared" si="0"/>
        <v>10</v>
      </c>
      <c r="I9" s="465">
        <f t="shared" si="0"/>
        <v>26</v>
      </c>
      <c r="J9" s="465">
        <f t="shared" si="0"/>
        <v>68</v>
      </c>
      <c r="K9" s="465">
        <f t="shared" si="0"/>
        <v>33</v>
      </c>
      <c r="L9" s="465">
        <f t="shared" si="0"/>
        <v>33</v>
      </c>
      <c r="M9" s="465">
        <f t="shared" si="0"/>
        <v>218</v>
      </c>
    </row>
    <row r="10" s="466" customFormat="1" ht="6" customHeight="1">
      <c r="B10" s="461"/>
    </row>
    <row r="11" spans="1:14" s="466" customFormat="1" ht="12.75" customHeight="1">
      <c r="A11" s="477" t="s">
        <v>877</v>
      </c>
      <c r="B11" s="461">
        <f aca="true" t="shared" si="1" ref="B11:B22">SUM(C11:M11,B30:M30,B49:M49,B68:M68)</f>
        <v>578</v>
      </c>
      <c r="C11" s="467">
        <v>1</v>
      </c>
      <c r="D11" s="468">
        <v>0</v>
      </c>
      <c r="E11" s="468">
        <v>4</v>
      </c>
      <c r="F11" s="467">
        <v>3</v>
      </c>
      <c r="G11" s="468">
        <v>0</v>
      </c>
      <c r="H11" s="467">
        <v>0</v>
      </c>
      <c r="I11" s="468">
        <v>3</v>
      </c>
      <c r="J11" s="468">
        <v>0</v>
      </c>
      <c r="K11" s="467">
        <v>6</v>
      </c>
      <c r="L11" s="468">
        <v>0</v>
      </c>
      <c r="M11" s="467">
        <v>7</v>
      </c>
      <c r="N11" s="468"/>
    </row>
    <row r="12" spans="1:13" s="466" customFormat="1" ht="12.75" customHeight="1">
      <c r="A12" s="475" t="s">
        <v>878</v>
      </c>
      <c r="B12" s="461">
        <f t="shared" si="1"/>
        <v>632</v>
      </c>
      <c r="C12" s="467">
        <v>1</v>
      </c>
      <c r="D12" s="467">
        <v>0</v>
      </c>
      <c r="E12" s="468">
        <v>0</v>
      </c>
      <c r="F12" s="467">
        <v>3</v>
      </c>
      <c r="G12" s="468">
        <f>0+1</f>
        <v>1</v>
      </c>
      <c r="H12" s="467">
        <v>3</v>
      </c>
      <c r="I12" s="467">
        <v>0</v>
      </c>
      <c r="J12" s="467">
        <v>4</v>
      </c>
      <c r="K12" s="467">
        <v>1</v>
      </c>
      <c r="L12" s="467">
        <v>2</v>
      </c>
      <c r="M12" s="467">
        <v>15</v>
      </c>
    </row>
    <row r="13" spans="1:13" s="466" customFormat="1" ht="12.75" customHeight="1">
      <c r="A13" s="475" t="s">
        <v>493</v>
      </c>
      <c r="B13" s="461">
        <f t="shared" si="1"/>
        <v>2170</v>
      </c>
      <c r="C13" s="467">
        <f>34+3</f>
        <v>37</v>
      </c>
      <c r="D13" s="468">
        <v>5</v>
      </c>
      <c r="E13" s="467">
        <v>1</v>
      </c>
      <c r="F13" s="467">
        <v>19</v>
      </c>
      <c r="G13" s="468">
        <v>0</v>
      </c>
      <c r="H13" s="468">
        <v>2</v>
      </c>
      <c r="I13" s="468">
        <v>7</v>
      </c>
      <c r="J13" s="467">
        <v>13</v>
      </c>
      <c r="K13" s="467">
        <v>3</v>
      </c>
      <c r="L13" s="467">
        <v>5</v>
      </c>
      <c r="M13" s="467">
        <f>37+1</f>
        <v>38</v>
      </c>
    </row>
    <row r="14" spans="1:13" s="466" customFormat="1" ht="12.75" customHeight="1">
      <c r="A14" s="475" t="s">
        <v>494</v>
      </c>
      <c r="B14" s="461">
        <f t="shared" si="1"/>
        <v>2413</v>
      </c>
      <c r="C14" s="467">
        <v>23</v>
      </c>
      <c r="D14" s="467">
        <v>1</v>
      </c>
      <c r="E14" s="468">
        <v>1</v>
      </c>
      <c r="F14" s="467">
        <v>8</v>
      </c>
      <c r="G14" s="467">
        <v>8</v>
      </c>
      <c r="H14" s="468">
        <v>3</v>
      </c>
      <c r="I14" s="467">
        <v>3</v>
      </c>
      <c r="J14" s="467">
        <v>17</v>
      </c>
      <c r="K14" s="467">
        <v>3</v>
      </c>
      <c r="L14" s="467">
        <v>8</v>
      </c>
      <c r="M14" s="467">
        <f>52+1</f>
        <v>53</v>
      </c>
    </row>
    <row r="15" spans="1:13" s="466" customFormat="1" ht="12.75" customHeight="1">
      <c r="A15" s="475" t="s">
        <v>495</v>
      </c>
      <c r="B15" s="461">
        <f t="shared" si="1"/>
        <v>816</v>
      </c>
      <c r="C15" s="467">
        <v>3</v>
      </c>
      <c r="D15" s="467">
        <v>2</v>
      </c>
      <c r="E15" s="468">
        <v>0</v>
      </c>
      <c r="F15" s="467">
        <v>8</v>
      </c>
      <c r="G15" s="468">
        <v>0</v>
      </c>
      <c r="H15" s="468">
        <v>0</v>
      </c>
      <c r="I15" s="467">
        <v>3</v>
      </c>
      <c r="J15" s="467">
        <v>6</v>
      </c>
      <c r="K15" s="467">
        <v>7</v>
      </c>
      <c r="L15" s="468">
        <v>2</v>
      </c>
      <c r="M15" s="467">
        <v>21</v>
      </c>
    </row>
    <row r="16" spans="1:13" s="466" customFormat="1" ht="12.75" customHeight="1">
      <c r="A16" s="475" t="s">
        <v>496</v>
      </c>
      <c r="B16" s="461">
        <f t="shared" si="1"/>
        <v>606</v>
      </c>
      <c r="C16" s="467">
        <v>6</v>
      </c>
      <c r="D16" s="467">
        <v>0</v>
      </c>
      <c r="E16" s="468">
        <v>0</v>
      </c>
      <c r="F16" s="468">
        <v>1</v>
      </c>
      <c r="G16" s="468">
        <v>1</v>
      </c>
      <c r="H16" s="468">
        <v>0</v>
      </c>
      <c r="I16" s="467">
        <v>1</v>
      </c>
      <c r="J16" s="468">
        <f>0+1</f>
        <v>1</v>
      </c>
      <c r="K16" s="468">
        <v>2</v>
      </c>
      <c r="L16" s="467">
        <v>3</v>
      </c>
      <c r="M16" s="467">
        <v>8</v>
      </c>
    </row>
    <row r="17" spans="1:13" s="466" customFormat="1" ht="12.75" customHeight="1">
      <c r="A17" s="475" t="s">
        <v>497</v>
      </c>
      <c r="B17" s="461">
        <f t="shared" si="1"/>
        <v>906</v>
      </c>
      <c r="C17" s="467">
        <v>9</v>
      </c>
      <c r="D17" s="467">
        <v>3</v>
      </c>
      <c r="E17" s="468">
        <v>4</v>
      </c>
      <c r="F17" s="468">
        <v>2</v>
      </c>
      <c r="G17" s="468">
        <v>0</v>
      </c>
      <c r="H17" s="468">
        <v>1</v>
      </c>
      <c r="I17" s="467">
        <v>0</v>
      </c>
      <c r="J17" s="467">
        <v>9</v>
      </c>
      <c r="K17" s="467">
        <v>0</v>
      </c>
      <c r="L17" s="467">
        <v>3</v>
      </c>
      <c r="M17" s="467">
        <v>15</v>
      </c>
    </row>
    <row r="18" spans="1:13" s="466" customFormat="1" ht="12.75" customHeight="1">
      <c r="A18" s="475" t="s">
        <v>498</v>
      </c>
      <c r="B18" s="461">
        <f t="shared" si="1"/>
        <v>794</v>
      </c>
      <c r="C18" s="467">
        <f>7+2</f>
        <v>9</v>
      </c>
      <c r="D18" s="467">
        <v>0</v>
      </c>
      <c r="E18" s="467">
        <v>0</v>
      </c>
      <c r="F18" s="467">
        <v>4</v>
      </c>
      <c r="G18" s="467">
        <v>1</v>
      </c>
      <c r="H18" s="467">
        <v>0</v>
      </c>
      <c r="I18" s="467">
        <v>2</v>
      </c>
      <c r="J18" s="467">
        <v>4</v>
      </c>
      <c r="K18" s="467">
        <v>5</v>
      </c>
      <c r="L18" s="467">
        <v>1</v>
      </c>
      <c r="M18" s="467">
        <v>12</v>
      </c>
    </row>
    <row r="19" spans="1:13" s="466" customFormat="1" ht="12.75" customHeight="1">
      <c r="A19" s="475" t="s">
        <v>499</v>
      </c>
      <c r="B19" s="461">
        <f t="shared" si="1"/>
        <v>634</v>
      </c>
      <c r="C19" s="467">
        <v>4</v>
      </c>
      <c r="D19" s="468">
        <v>0</v>
      </c>
      <c r="E19" s="468">
        <v>1</v>
      </c>
      <c r="F19" s="467">
        <v>0</v>
      </c>
      <c r="G19" s="468">
        <v>0</v>
      </c>
      <c r="H19" s="468">
        <v>1</v>
      </c>
      <c r="I19" s="467">
        <v>1</v>
      </c>
      <c r="J19" s="467">
        <v>0</v>
      </c>
      <c r="K19" s="467">
        <v>1</v>
      </c>
      <c r="L19" s="467">
        <v>3</v>
      </c>
      <c r="M19" s="467">
        <v>15</v>
      </c>
    </row>
    <row r="20" spans="1:13" s="466" customFormat="1" ht="12.75" customHeight="1">
      <c r="A20" s="475" t="s">
        <v>500</v>
      </c>
      <c r="B20" s="461">
        <f t="shared" si="1"/>
        <v>841</v>
      </c>
      <c r="C20" s="467">
        <v>3</v>
      </c>
      <c r="D20" s="467">
        <v>2</v>
      </c>
      <c r="E20" s="468">
        <v>11</v>
      </c>
      <c r="F20" s="467">
        <f>10+1</f>
        <v>11</v>
      </c>
      <c r="G20" s="468">
        <v>0</v>
      </c>
      <c r="H20" s="467">
        <v>0</v>
      </c>
      <c r="I20" s="467">
        <v>3</v>
      </c>
      <c r="J20" s="467">
        <v>6</v>
      </c>
      <c r="K20" s="467">
        <v>0</v>
      </c>
      <c r="L20" s="467">
        <f>1+3</f>
        <v>4</v>
      </c>
      <c r="M20" s="467">
        <v>23</v>
      </c>
    </row>
    <row r="21" spans="1:13" s="466" customFormat="1" ht="12.75" customHeight="1">
      <c r="A21" s="475" t="s">
        <v>501</v>
      </c>
      <c r="B21" s="461">
        <f t="shared" si="1"/>
        <v>568</v>
      </c>
      <c r="C21" s="468">
        <v>10</v>
      </c>
      <c r="D21" s="467">
        <v>0</v>
      </c>
      <c r="E21" s="468">
        <v>0</v>
      </c>
      <c r="F21" s="467">
        <v>2</v>
      </c>
      <c r="G21" s="468">
        <v>0</v>
      </c>
      <c r="H21" s="468">
        <v>0</v>
      </c>
      <c r="I21" s="468">
        <v>0</v>
      </c>
      <c r="J21" s="467">
        <v>2</v>
      </c>
      <c r="K21" s="467">
        <v>4</v>
      </c>
      <c r="L21" s="467">
        <v>2</v>
      </c>
      <c r="M21" s="467">
        <v>6</v>
      </c>
    </row>
    <row r="22" spans="1:13" s="466" customFormat="1" ht="12.75" customHeight="1" thickBot="1">
      <c r="A22" s="475" t="s">
        <v>502</v>
      </c>
      <c r="B22" s="461">
        <f t="shared" si="1"/>
        <v>517</v>
      </c>
      <c r="C22" s="469">
        <v>6</v>
      </c>
      <c r="D22" s="470">
        <v>3</v>
      </c>
      <c r="E22" s="469">
        <v>0</v>
      </c>
      <c r="F22" s="469">
        <f>3+1</f>
        <v>4</v>
      </c>
      <c r="G22" s="470">
        <v>0</v>
      </c>
      <c r="H22" s="470">
        <v>0</v>
      </c>
      <c r="I22" s="470">
        <v>3</v>
      </c>
      <c r="J22" s="470">
        <v>6</v>
      </c>
      <c r="K22" s="469">
        <v>1</v>
      </c>
      <c r="L22" s="469">
        <v>0</v>
      </c>
      <c r="M22" s="469">
        <v>5</v>
      </c>
    </row>
    <row r="23" spans="1:13" s="18" customFormat="1" ht="18.75" customHeight="1">
      <c r="A23" s="221" t="s">
        <v>480</v>
      </c>
      <c r="B23" s="222" t="s">
        <v>503</v>
      </c>
      <c r="C23" s="222" t="s">
        <v>504</v>
      </c>
      <c r="D23" s="230" t="s">
        <v>505</v>
      </c>
      <c r="E23" s="222" t="s">
        <v>506</v>
      </c>
      <c r="F23" s="222" t="s">
        <v>507</v>
      </c>
      <c r="G23" s="222" t="s">
        <v>508</v>
      </c>
      <c r="H23" s="222" t="s">
        <v>509</v>
      </c>
      <c r="I23" s="222" t="s">
        <v>510</v>
      </c>
      <c r="J23" s="222" t="s">
        <v>511</v>
      </c>
      <c r="K23" s="222" t="s">
        <v>512</v>
      </c>
      <c r="L23" s="222" t="s">
        <v>513</v>
      </c>
      <c r="M23" s="9" t="s">
        <v>514</v>
      </c>
    </row>
    <row r="24" spans="1:13" s="466" customFormat="1" ht="12.75" customHeight="1">
      <c r="A24" s="474" t="s">
        <v>879</v>
      </c>
      <c r="B24" s="461">
        <v>345</v>
      </c>
      <c r="C24" s="462">
        <v>978</v>
      </c>
      <c r="D24" s="462">
        <v>416</v>
      </c>
      <c r="E24" s="462">
        <v>50</v>
      </c>
      <c r="F24" s="462">
        <v>39</v>
      </c>
      <c r="G24" s="462">
        <v>86</v>
      </c>
      <c r="H24" s="462">
        <v>44</v>
      </c>
      <c r="I24" s="462">
        <v>31</v>
      </c>
      <c r="J24" s="462">
        <v>60</v>
      </c>
      <c r="K24" s="462">
        <v>49</v>
      </c>
      <c r="L24" s="462">
        <v>100</v>
      </c>
      <c r="M24" s="462">
        <v>325</v>
      </c>
    </row>
    <row r="25" spans="1:13" s="466" customFormat="1" ht="12.75" customHeight="1">
      <c r="A25" s="475" t="s">
        <v>880</v>
      </c>
      <c r="B25" s="461">
        <v>326</v>
      </c>
      <c r="C25" s="462">
        <v>947</v>
      </c>
      <c r="D25" s="462">
        <v>495</v>
      </c>
      <c r="E25" s="462">
        <v>51</v>
      </c>
      <c r="F25" s="462">
        <v>27</v>
      </c>
      <c r="G25" s="462">
        <v>39</v>
      </c>
      <c r="H25" s="462">
        <v>18</v>
      </c>
      <c r="I25" s="462">
        <v>11</v>
      </c>
      <c r="J25" s="462">
        <v>44</v>
      </c>
      <c r="K25" s="462">
        <v>47</v>
      </c>
      <c r="L25" s="462">
        <v>120</v>
      </c>
      <c r="M25" s="462">
        <v>308</v>
      </c>
    </row>
    <row r="26" spans="1:13" s="466" customFormat="1" ht="12.75" customHeight="1">
      <c r="A26" s="475" t="s">
        <v>881</v>
      </c>
      <c r="B26" s="461">
        <v>280</v>
      </c>
      <c r="C26" s="462">
        <v>932</v>
      </c>
      <c r="D26" s="462">
        <v>427</v>
      </c>
      <c r="E26" s="462">
        <v>33</v>
      </c>
      <c r="F26" s="462">
        <v>15</v>
      </c>
      <c r="G26" s="462">
        <v>46</v>
      </c>
      <c r="H26" s="462">
        <v>29</v>
      </c>
      <c r="I26" s="462">
        <v>12</v>
      </c>
      <c r="J26" s="462">
        <v>54</v>
      </c>
      <c r="K26" s="462">
        <v>55</v>
      </c>
      <c r="L26" s="462">
        <v>109</v>
      </c>
      <c r="M26" s="462">
        <v>315</v>
      </c>
    </row>
    <row r="27" spans="1:13" s="466" customFormat="1" ht="12.75" customHeight="1">
      <c r="A27" s="475" t="s">
        <v>882</v>
      </c>
      <c r="B27" s="471">
        <v>355</v>
      </c>
      <c r="C27" s="471">
        <v>988</v>
      </c>
      <c r="D27" s="471">
        <v>453</v>
      </c>
      <c r="E27" s="471">
        <v>37</v>
      </c>
      <c r="F27" s="471">
        <v>32</v>
      </c>
      <c r="G27" s="471">
        <v>55</v>
      </c>
      <c r="H27" s="471">
        <v>20</v>
      </c>
      <c r="I27" s="471">
        <v>8</v>
      </c>
      <c r="J27" s="471">
        <v>56</v>
      </c>
      <c r="K27" s="471">
        <v>48</v>
      </c>
      <c r="L27" s="471">
        <v>104</v>
      </c>
      <c r="M27" s="471">
        <v>284</v>
      </c>
    </row>
    <row r="28" spans="1:13" s="466" customFormat="1" ht="12.75" customHeight="1">
      <c r="A28" s="476" t="s">
        <v>883</v>
      </c>
      <c r="B28" s="465">
        <f aca="true" t="shared" si="2" ref="B28:M28">SUM(B30:B41)</f>
        <v>269</v>
      </c>
      <c r="C28" s="465">
        <f t="shared" si="2"/>
        <v>889</v>
      </c>
      <c r="D28" s="465">
        <f t="shared" si="2"/>
        <v>334</v>
      </c>
      <c r="E28" s="465">
        <f t="shared" si="2"/>
        <v>38</v>
      </c>
      <c r="F28" s="465">
        <f t="shared" si="2"/>
        <v>29</v>
      </c>
      <c r="G28" s="465">
        <f t="shared" si="2"/>
        <v>38</v>
      </c>
      <c r="H28" s="465">
        <f t="shared" si="2"/>
        <v>30</v>
      </c>
      <c r="I28" s="465">
        <f t="shared" si="2"/>
        <v>7</v>
      </c>
      <c r="J28" s="465">
        <f t="shared" si="2"/>
        <v>39</v>
      </c>
      <c r="K28" s="465">
        <f t="shared" si="2"/>
        <v>42</v>
      </c>
      <c r="L28" s="465">
        <f t="shared" si="2"/>
        <v>94</v>
      </c>
      <c r="M28" s="465">
        <f t="shared" si="2"/>
        <v>285</v>
      </c>
    </row>
    <row r="29" s="466" customFormat="1" ht="6" customHeight="1">
      <c r="B29" s="461"/>
    </row>
    <row r="30" spans="1:13" s="466" customFormat="1" ht="12.75" customHeight="1">
      <c r="A30" s="477" t="s">
        <v>884</v>
      </c>
      <c r="B30" s="472">
        <v>19</v>
      </c>
      <c r="C30" s="467">
        <v>35</v>
      </c>
      <c r="D30" s="467">
        <v>8</v>
      </c>
      <c r="E30" s="467">
        <v>1</v>
      </c>
      <c r="F30" s="467">
        <v>3</v>
      </c>
      <c r="G30" s="467">
        <v>2</v>
      </c>
      <c r="H30" s="468">
        <v>0</v>
      </c>
      <c r="I30" s="467">
        <v>0</v>
      </c>
      <c r="J30" s="467">
        <v>2</v>
      </c>
      <c r="K30" s="467">
        <v>5</v>
      </c>
      <c r="L30" s="467">
        <v>3</v>
      </c>
      <c r="M30" s="467">
        <f>16+3</f>
        <v>19</v>
      </c>
    </row>
    <row r="31" spans="1:13" s="466" customFormat="1" ht="12.75" customHeight="1">
      <c r="A31" s="475" t="s">
        <v>885</v>
      </c>
      <c r="B31" s="472">
        <v>4</v>
      </c>
      <c r="C31" s="467">
        <v>43</v>
      </c>
      <c r="D31" s="467">
        <v>18</v>
      </c>
      <c r="E31" s="467">
        <v>1</v>
      </c>
      <c r="F31" s="468">
        <v>0</v>
      </c>
      <c r="G31" s="467">
        <v>6</v>
      </c>
      <c r="H31" s="468">
        <v>3</v>
      </c>
      <c r="I31" s="468">
        <v>0</v>
      </c>
      <c r="J31" s="467">
        <v>0</v>
      </c>
      <c r="K31" s="467">
        <v>1</v>
      </c>
      <c r="L31" s="467">
        <v>3</v>
      </c>
      <c r="M31" s="467">
        <v>17</v>
      </c>
    </row>
    <row r="32" spans="1:13" s="466" customFormat="1" ht="12.75" customHeight="1">
      <c r="A32" s="475" t="s">
        <v>493</v>
      </c>
      <c r="B32" s="472">
        <v>43</v>
      </c>
      <c r="C32" s="467">
        <f>151+2</f>
        <v>153</v>
      </c>
      <c r="D32" s="467">
        <v>59</v>
      </c>
      <c r="E32" s="467">
        <v>13</v>
      </c>
      <c r="F32" s="467">
        <v>3</v>
      </c>
      <c r="G32" s="467">
        <v>17</v>
      </c>
      <c r="H32" s="467">
        <v>7</v>
      </c>
      <c r="I32" s="467">
        <v>5</v>
      </c>
      <c r="J32" s="467">
        <v>11</v>
      </c>
      <c r="K32" s="467">
        <v>8</v>
      </c>
      <c r="L32" s="467">
        <v>14</v>
      </c>
      <c r="M32" s="467">
        <v>43</v>
      </c>
    </row>
    <row r="33" spans="1:13" s="466" customFormat="1" ht="12.75" customHeight="1">
      <c r="A33" s="475" t="s">
        <v>494</v>
      </c>
      <c r="B33" s="472">
        <v>102</v>
      </c>
      <c r="C33" s="467">
        <f>213+6</f>
        <v>219</v>
      </c>
      <c r="D33" s="467">
        <v>69</v>
      </c>
      <c r="E33" s="467">
        <v>10</v>
      </c>
      <c r="F33" s="468">
        <v>15</v>
      </c>
      <c r="G33" s="467">
        <v>6</v>
      </c>
      <c r="H33" s="467">
        <v>7</v>
      </c>
      <c r="I33" s="467">
        <v>2</v>
      </c>
      <c r="J33" s="467">
        <v>7</v>
      </c>
      <c r="K33" s="467">
        <v>7</v>
      </c>
      <c r="L33" s="467">
        <v>30</v>
      </c>
      <c r="M33" s="467">
        <v>73</v>
      </c>
    </row>
    <row r="34" spans="1:13" s="466" customFormat="1" ht="12.75" customHeight="1">
      <c r="A34" s="475" t="s">
        <v>495</v>
      </c>
      <c r="B34" s="472">
        <v>18</v>
      </c>
      <c r="C34" s="467">
        <f>48+3</f>
        <v>51</v>
      </c>
      <c r="D34" s="467">
        <v>26</v>
      </c>
      <c r="E34" s="468">
        <v>0</v>
      </c>
      <c r="F34" s="467">
        <v>0</v>
      </c>
      <c r="G34" s="467">
        <v>0</v>
      </c>
      <c r="H34" s="467">
        <v>2</v>
      </c>
      <c r="I34" s="467">
        <v>0</v>
      </c>
      <c r="J34" s="467">
        <v>11</v>
      </c>
      <c r="K34" s="467">
        <v>3</v>
      </c>
      <c r="L34" s="467">
        <v>3</v>
      </c>
      <c r="M34" s="467">
        <v>11</v>
      </c>
    </row>
    <row r="35" spans="1:13" s="466" customFormat="1" ht="12.75" customHeight="1">
      <c r="A35" s="475" t="s">
        <v>496</v>
      </c>
      <c r="B35" s="472">
        <v>14</v>
      </c>
      <c r="C35" s="467">
        <f>51+1</f>
        <v>52</v>
      </c>
      <c r="D35" s="467">
        <v>20</v>
      </c>
      <c r="E35" s="467">
        <v>1</v>
      </c>
      <c r="F35" s="467">
        <f>0+1</f>
        <v>1</v>
      </c>
      <c r="G35" s="467">
        <v>0</v>
      </c>
      <c r="H35" s="467">
        <v>0</v>
      </c>
      <c r="I35" s="467">
        <v>0</v>
      </c>
      <c r="J35" s="467">
        <v>2</v>
      </c>
      <c r="K35" s="467">
        <v>0</v>
      </c>
      <c r="L35" s="467">
        <v>2</v>
      </c>
      <c r="M35" s="467">
        <v>15</v>
      </c>
    </row>
    <row r="36" spans="1:13" s="466" customFormat="1" ht="12.75" customHeight="1">
      <c r="A36" s="475" t="s">
        <v>497</v>
      </c>
      <c r="B36" s="472">
        <v>10</v>
      </c>
      <c r="C36" s="467">
        <v>86</v>
      </c>
      <c r="D36" s="467">
        <f>42+1</f>
        <v>43</v>
      </c>
      <c r="E36" s="467">
        <v>2</v>
      </c>
      <c r="F36" s="467">
        <v>0</v>
      </c>
      <c r="G36" s="467">
        <v>1</v>
      </c>
      <c r="H36" s="468">
        <v>0</v>
      </c>
      <c r="I36" s="468">
        <v>0</v>
      </c>
      <c r="J36" s="467">
        <v>1</v>
      </c>
      <c r="K36" s="467">
        <v>5</v>
      </c>
      <c r="L36" s="467">
        <v>19</v>
      </c>
      <c r="M36" s="467">
        <v>15</v>
      </c>
    </row>
    <row r="37" spans="1:14" s="466" customFormat="1" ht="12.75" customHeight="1">
      <c r="A37" s="475" t="s">
        <v>498</v>
      </c>
      <c r="B37" s="472">
        <v>17</v>
      </c>
      <c r="C37" s="467">
        <f>55+1</f>
        <v>56</v>
      </c>
      <c r="D37" s="467">
        <v>32</v>
      </c>
      <c r="E37" s="467">
        <v>0</v>
      </c>
      <c r="F37" s="468">
        <v>1</v>
      </c>
      <c r="G37" s="467">
        <v>4</v>
      </c>
      <c r="H37" s="467">
        <v>2</v>
      </c>
      <c r="I37" s="467">
        <v>0</v>
      </c>
      <c r="J37" s="467">
        <v>0</v>
      </c>
      <c r="K37" s="468">
        <f>2+1</f>
        <v>3</v>
      </c>
      <c r="L37" s="467">
        <v>7</v>
      </c>
      <c r="M37" s="467">
        <v>22</v>
      </c>
      <c r="N37" s="478"/>
    </row>
    <row r="38" spans="1:13" s="466" customFormat="1" ht="12.75" customHeight="1">
      <c r="A38" s="475" t="s">
        <v>499</v>
      </c>
      <c r="B38" s="472">
        <v>14</v>
      </c>
      <c r="C38" s="467">
        <f>46+1</f>
        <v>47</v>
      </c>
      <c r="D38" s="467">
        <v>10</v>
      </c>
      <c r="E38" s="467">
        <v>3</v>
      </c>
      <c r="F38" s="467">
        <v>4</v>
      </c>
      <c r="G38" s="467">
        <v>1</v>
      </c>
      <c r="H38" s="467">
        <v>1</v>
      </c>
      <c r="I38" s="468">
        <v>0</v>
      </c>
      <c r="J38" s="467">
        <v>4</v>
      </c>
      <c r="K38" s="467">
        <v>2</v>
      </c>
      <c r="L38" s="467">
        <v>4</v>
      </c>
      <c r="M38" s="467">
        <v>16</v>
      </c>
    </row>
    <row r="39" spans="1:14" s="466" customFormat="1" ht="12.75" customHeight="1">
      <c r="A39" s="475" t="s">
        <v>500</v>
      </c>
      <c r="B39" s="472">
        <v>7</v>
      </c>
      <c r="C39" s="467">
        <f>52+1</f>
        <v>53</v>
      </c>
      <c r="D39" s="467">
        <v>23</v>
      </c>
      <c r="E39" s="467">
        <v>2</v>
      </c>
      <c r="F39" s="467">
        <v>1</v>
      </c>
      <c r="G39" s="467">
        <v>1</v>
      </c>
      <c r="H39" s="467">
        <v>3</v>
      </c>
      <c r="I39" s="467">
        <v>0</v>
      </c>
      <c r="J39" s="467">
        <v>0</v>
      </c>
      <c r="K39" s="467">
        <v>5</v>
      </c>
      <c r="L39" s="467">
        <v>8</v>
      </c>
      <c r="M39" s="467">
        <f>28+1</f>
        <v>29</v>
      </c>
      <c r="N39" s="478"/>
    </row>
    <row r="40" spans="1:13" s="466" customFormat="1" ht="12.75" customHeight="1">
      <c r="A40" s="475" t="s">
        <v>501</v>
      </c>
      <c r="B40" s="472">
        <v>14</v>
      </c>
      <c r="C40" s="467">
        <v>49</v>
      </c>
      <c r="D40" s="467">
        <v>7</v>
      </c>
      <c r="E40" s="467">
        <v>1</v>
      </c>
      <c r="F40" s="468">
        <v>0</v>
      </c>
      <c r="G40" s="468">
        <v>0</v>
      </c>
      <c r="H40" s="468">
        <v>4</v>
      </c>
      <c r="I40" s="468">
        <v>0</v>
      </c>
      <c r="J40" s="467">
        <v>0</v>
      </c>
      <c r="K40" s="467">
        <v>2</v>
      </c>
      <c r="L40" s="467">
        <v>1</v>
      </c>
      <c r="M40" s="467">
        <v>9</v>
      </c>
    </row>
    <row r="41" spans="1:13" s="466" customFormat="1" ht="12.75" customHeight="1" thickBot="1">
      <c r="A41" s="475" t="s">
        <v>502</v>
      </c>
      <c r="B41" s="473">
        <v>7</v>
      </c>
      <c r="C41" s="469">
        <v>45</v>
      </c>
      <c r="D41" s="469">
        <v>19</v>
      </c>
      <c r="E41" s="469">
        <v>4</v>
      </c>
      <c r="F41" s="470">
        <v>1</v>
      </c>
      <c r="G41" s="469">
        <v>0</v>
      </c>
      <c r="H41" s="469">
        <v>1</v>
      </c>
      <c r="I41" s="469">
        <v>0</v>
      </c>
      <c r="J41" s="469">
        <v>1</v>
      </c>
      <c r="K41" s="470">
        <v>1</v>
      </c>
      <c r="L41" s="469">
        <v>0</v>
      </c>
      <c r="M41" s="469">
        <f>15+1</f>
        <v>16</v>
      </c>
    </row>
    <row r="42" spans="1:13" s="18" customFormat="1" ht="18.75" customHeight="1">
      <c r="A42" s="221" t="s">
        <v>480</v>
      </c>
      <c r="B42" s="222" t="s">
        <v>515</v>
      </c>
      <c r="C42" s="222" t="s">
        <v>516</v>
      </c>
      <c r="D42" s="222" t="s">
        <v>517</v>
      </c>
      <c r="E42" s="222" t="s">
        <v>518</v>
      </c>
      <c r="F42" s="222" t="s">
        <v>519</v>
      </c>
      <c r="G42" s="222" t="s">
        <v>520</v>
      </c>
      <c r="H42" s="230" t="s">
        <v>521</v>
      </c>
      <c r="I42" s="222" t="s">
        <v>522</v>
      </c>
      <c r="J42" s="222" t="s">
        <v>523</v>
      </c>
      <c r="K42" s="222" t="s">
        <v>524</v>
      </c>
      <c r="L42" s="222" t="s">
        <v>525</v>
      </c>
      <c r="M42" s="9" t="s">
        <v>526</v>
      </c>
    </row>
    <row r="43" spans="1:13" s="466" customFormat="1" ht="12.75" customHeight="1">
      <c r="A43" s="479" t="s">
        <v>527</v>
      </c>
      <c r="B43" s="461">
        <v>60</v>
      </c>
      <c r="C43" s="462">
        <v>65</v>
      </c>
      <c r="D43" s="462">
        <v>234</v>
      </c>
      <c r="E43" s="462">
        <v>1328</v>
      </c>
      <c r="F43" s="462">
        <v>790</v>
      </c>
      <c r="G43" s="462">
        <v>135</v>
      </c>
      <c r="H43" s="462">
        <v>53</v>
      </c>
      <c r="I43" s="462">
        <v>47</v>
      </c>
      <c r="J43" s="462">
        <v>67</v>
      </c>
      <c r="K43" s="462">
        <v>795</v>
      </c>
      <c r="L43" s="462">
        <v>753</v>
      </c>
      <c r="M43" s="462">
        <v>161</v>
      </c>
    </row>
    <row r="44" spans="1:13" s="466" customFormat="1" ht="12.75" customHeight="1">
      <c r="A44" s="480" t="s">
        <v>528</v>
      </c>
      <c r="B44" s="461">
        <v>48</v>
      </c>
      <c r="C44" s="462">
        <v>72</v>
      </c>
      <c r="D44" s="462">
        <v>279</v>
      </c>
      <c r="E44" s="462">
        <v>1337</v>
      </c>
      <c r="F44" s="462">
        <v>826</v>
      </c>
      <c r="G44" s="462">
        <v>124</v>
      </c>
      <c r="H44" s="462">
        <v>53</v>
      </c>
      <c r="I44" s="462">
        <v>75</v>
      </c>
      <c r="J44" s="462">
        <v>80</v>
      </c>
      <c r="K44" s="462">
        <v>847</v>
      </c>
      <c r="L44" s="462">
        <v>760</v>
      </c>
      <c r="M44" s="462">
        <v>160</v>
      </c>
    </row>
    <row r="45" spans="1:13" s="466" customFormat="1" ht="12.75" customHeight="1">
      <c r="A45" s="480" t="s">
        <v>529</v>
      </c>
      <c r="B45" s="461">
        <v>54</v>
      </c>
      <c r="C45" s="462">
        <v>52</v>
      </c>
      <c r="D45" s="462">
        <v>253</v>
      </c>
      <c r="E45" s="462">
        <v>1280</v>
      </c>
      <c r="F45" s="462">
        <v>750</v>
      </c>
      <c r="G45" s="462">
        <v>123</v>
      </c>
      <c r="H45" s="462">
        <v>53</v>
      </c>
      <c r="I45" s="462">
        <v>86</v>
      </c>
      <c r="J45" s="462">
        <v>69</v>
      </c>
      <c r="K45" s="462">
        <v>806</v>
      </c>
      <c r="L45" s="462">
        <v>684</v>
      </c>
      <c r="M45" s="462">
        <v>148</v>
      </c>
    </row>
    <row r="46" spans="1:13" s="466" customFormat="1" ht="12.75" customHeight="1">
      <c r="A46" s="480" t="s">
        <v>530</v>
      </c>
      <c r="B46" s="471">
        <v>67</v>
      </c>
      <c r="C46" s="471">
        <v>85</v>
      </c>
      <c r="D46" s="471">
        <v>227</v>
      </c>
      <c r="E46" s="471">
        <v>1239</v>
      </c>
      <c r="F46" s="471">
        <v>787</v>
      </c>
      <c r="G46" s="471">
        <v>117</v>
      </c>
      <c r="H46" s="471">
        <v>61</v>
      </c>
      <c r="I46" s="471">
        <v>89</v>
      </c>
      <c r="J46" s="471">
        <v>74</v>
      </c>
      <c r="K46" s="471">
        <v>806</v>
      </c>
      <c r="L46" s="471">
        <v>656</v>
      </c>
      <c r="M46" s="471">
        <v>155</v>
      </c>
    </row>
    <row r="47" spans="1:13" s="466" customFormat="1" ht="12.75" customHeight="1">
      <c r="A47" s="481" t="s">
        <v>883</v>
      </c>
      <c r="B47" s="465">
        <f aca="true" t="shared" si="3" ref="B47:M47">SUM(B49:B60)</f>
        <v>57</v>
      </c>
      <c r="C47" s="465">
        <f t="shared" si="3"/>
        <v>66</v>
      </c>
      <c r="D47" s="465">
        <f t="shared" si="3"/>
        <v>253</v>
      </c>
      <c r="E47" s="465">
        <f t="shared" si="3"/>
        <v>1056</v>
      </c>
      <c r="F47" s="465">
        <f t="shared" si="3"/>
        <v>632</v>
      </c>
      <c r="G47" s="465">
        <f t="shared" si="3"/>
        <v>105</v>
      </c>
      <c r="H47" s="465">
        <f t="shared" si="3"/>
        <v>30</v>
      </c>
      <c r="I47" s="465">
        <f t="shared" si="3"/>
        <v>66</v>
      </c>
      <c r="J47" s="465">
        <f t="shared" si="3"/>
        <v>48</v>
      </c>
      <c r="K47" s="465">
        <f t="shared" si="3"/>
        <v>719</v>
      </c>
      <c r="L47" s="465">
        <f t="shared" si="3"/>
        <v>566</v>
      </c>
      <c r="M47" s="465">
        <f t="shared" si="3"/>
        <v>123</v>
      </c>
    </row>
    <row r="48" s="466" customFormat="1" ht="6" customHeight="1">
      <c r="B48" s="461"/>
    </row>
    <row r="49" spans="1:14" s="466" customFormat="1" ht="12.75" customHeight="1">
      <c r="A49" s="482" t="s">
        <v>531</v>
      </c>
      <c r="B49" s="472">
        <v>0</v>
      </c>
      <c r="C49" s="467">
        <v>0</v>
      </c>
      <c r="D49" s="467">
        <f>12+3</f>
        <v>15</v>
      </c>
      <c r="E49" s="467">
        <v>80</v>
      </c>
      <c r="F49" s="467">
        <f>41+2</f>
        <v>43</v>
      </c>
      <c r="G49" s="467">
        <f>8+3</f>
        <v>11</v>
      </c>
      <c r="H49" s="467">
        <v>1</v>
      </c>
      <c r="I49" s="467">
        <v>3</v>
      </c>
      <c r="J49" s="467">
        <v>1</v>
      </c>
      <c r="K49" s="467">
        <f>47+1</f>
        <v>48</v>
      </c>
      <c r="L49" s="467">
        <v>21</v>
      </c>
      <c r="M49" s="467">
        <v>2</v>
      </c>
      <c r="N49" s="478"/>
    </row>
    <row r="50" spans="1:13" s="466" customFormat="1" ht="12.75" customHeight="1">
      <c r="A50" s="480" t="s">
        <v>532</v>
      </c>
      <c r="B50" s="472">
        <v>4</v>
      </c>
      <c r="C50" s="467">
        <v>6</v>
      </c>
      <c r="D50" s="467">
        <v>15</v>
      </c>
      <c r="E50" s="467">
        <f>65+2</f>
        <v>67</v>
      </c>
      <c r="F50" s="467">
        <f>40+2</f>
        <v>42</v>
      </c>
      <c r="G50" s="467">
        <v>6</v>
      </c>
      <c r="H50" s="467">
        <v>1</v>
      </c>
      <c r="I50" s="467">
        <v>2</v>
      </c>
      <c r="J50" s="467">
        <v>2</v>
      </c>
      <c r="K50" s="467">
        <v>31</v>
      </c>
      <c r="L50" s="467">
        <v>32</v>
      </c>
      <c r="M50" s="467">
        <f>9+1</f>
        <v>10</v>
      </c>
    </row>
    <row r="51" spans="1:13" s="466" customFormat="1" ht="12.75" customHeight="1">
      <c r="A51" s="480" t="s">
        <v>493</v>
      </c>
      <c r="B51" s="472">
        <v>10</v>
      </c>
      <c r="C51" s="467">
        <v>10</v>
      </c>
      <c r="D51" s="467">
        <v>57</v>
      </c>
      <c r="E51" s="467">
        <v>186</v>
      </c>
      <c r="F51" s="467">
        <f>100+1</f>
        <v>101</v>
      </c>
      <c r="G51" s="467">
        <v>16</v>
      </c>
      <c r="H51" s="467">
        <v>6</v>
      </c>
      <c r="I51" s="467">
        <v>11</v>
      </c>
      <c r="J51" s="467">
        <v>7</v>
      </c>
      <c r="K51" s="467">
        <f>152+3</f>
        <v>155</v>
      </c>
      <c r="L51" s="467">
        <f>113+4</f>
        <v>117</v>
      </c>
      <c r="M51" s="467">
        <v>19</v>
      </c>
    </row>
    <row r="52" spans="1:13" s="466" customFormat="1" ht="12.75" customHeight="1">
      <c r="A52" s="480" t="s">
        <v>494</v>
      </c>
      <c r="B52" s="472">
        <f>15+1</f>
        <v>16</v>
      </c>
      <c r="C52" s="467">
        <v>13</v>
      </c>
      <c r="D52" s="467">
        <f>48+1</f>
        <v>49</v>
      </c>
      <c r="E52" s="467">
        <f>222+3</f>
        <v>225</v>
      </c>
      <c r="F52" s="467">
        <f>108+4</f>
        <v>112</v>
      </c>
      <c r="G52" s="467">
        <f>17+1</f>
        <v>18</v>
      </c>
      <c r="H52" s="467">
        <f>4+1</f>
        <v>5</v>
      </c>
      <c r="I52" s="467">
        <v>8</v>
      </c>
      <c r="J52" s="467">
        <v>13</v>
      </c>
      <c r="K52" s="467">
        <f>143+5</f>
        <v>148</v>
      </c>
      <c r="L52" s="467">
        <f>125+2</f>
        <v>127</v>
      </c>
      <c r="M52" s="467">
        <v>21</v>
      </c>
    </row>
    <row r="53" spans="1:13" s="466" customFormat="1" ht="12.75" customHeight="1">
      <c r="A53" s="480" t="s">
        <v>495</v>
      </c>
      <c r="B53" s="472">
        <v>6</v>
      </c>
      <c r="C53" s="467">
        <f>5+1</f>
        <v>6</v>
      </c>
      <c r="D53" s="467">
        <f>7+1</f>
        <v>8</v>
      </c>
      <c r="E53" s="467">
        <f>61+2</f>
        <v>63</v>
      </c>
      <c r="F53" s="467">
        <f>75+5</f>
        <v>80</v>
      </c>
      <c r="G53" s="467">
        <v>4</v>
      </c>
      <c r="H53" s="467">
        <v>3</v>
      </c>
      <c r="I53" s="467">
        <v>5</v>
      </c>
      <c r="J53" s="467">
        <v>2</v>
      </c>
      <c r="K53" s="467">
        <v>52</v>
      </c>
      <c r="L53" s="467">
        <v>41</v>
      </c>
      <c r="M53" s="467">
        <v>6</v>
      </c>
    </row>
    <row r="54" spans="1:13" s="466" customFormat="1" ht="12.75" customHeight="1">
      <c r="A54" s="480" t="s">
        <v>496</v>
      </c>
      <c r="B54" s="472">
        <v>2</v>
      </c>
      <c r="C54" s="467">
        <f>3+1</f>
        <v>4</v>
      </c>
      <c r="D54" s="467">
        <v>7</v>
      </c>
      <c r="E54" s="467">
        <f>54+2</f>
        <v>56</v>
      </c>
      <c r="F54" s="467">
        <v>45</v>
      </c>
      <c r="G54" s="467">
        <v>4</v>
      </c>
      <c r="H54" s="467">
        <v>1</v>
      </c>
      <c r="I54" s="467">
        <v>12</v>
      </c>
      <c r="J54" s="467">
        <v>0</v>
      </c>
      <c r="K54" s="467">
        <f>47+1</f>
        <v>48</v>
      </c>
      <c r="L54" s="467">
        <v>20</v>
      </c>
      <c r="M54" s="467">
        <v>7</v>
      </c>
    </row>
    <row r="55" spans="1:13" s="466" customFormat="1" ht="12.75" customHeight="1">
      <c r="A55" s="480" t="s">
        <v>497</v>
      </c>
      <c r="B55" s="472">
        <v>2</v>
      </c>
      <c r="C55" s="467">
        <v>2</v>
      </c>
      <c r="D55" s="467">
        <v>27</v>
      </c>
      <c r="E55" s="467">
        <v>80</v>
      </c>
      <c r="F55" s="467">
        <f>32+1</f>
        <v>33</v>
      </c>
      <c r="G55" s="467">
        <v>8</v>
      </c>
      <c r="H55" s="467">
        <v>3</v>
      </c>
      <c r="I55" s="467">
        <v>3</v>
      </c>
      <c r="J55" s="467">
        <f>2+1</f>
        <v>3</v>
      </c>
      <c r="K55" s="467">
        <f>34+2</f>
        <v>36</v>
      </c>
      <c r="L55" s="467">
        <f>54+1</f>
        <v>55</v>
      </c>
      <c r="M55" s="467">
        <v>12</v>
      </c>
    </row>
    <row r="56" spans="1:13" s="466" customFormat="1" ht="12.75" customHeight="1">
      <c r="A56" s="480" t="s">
        <v>498</v>
      </c>
      <c r="B56" s="472">
        <v>2</v>
      </c>
      <c r="C56" s="467">
        <v>5</v>
      </c>
      <c r="D56" s="467">
        <f>22+1</f>
        <v>23</v>
      </c>
      <c r="E56" s="467">
        <f>64+4</f>
        <v>68</v>
      </c>
      <c r="F56" s="467">
        <v>41</v>
      </c>
      <c r="G56" s="467">
        <v>6</v>
      </c>
      <c r="H56" s="467">
        <v>2</v>
      </c>
      <c r="I56" s="467">
        <v>1</v>
      </c>
      <c r="J56" s="467">
        <v>4</v>
      </c>
      <c r="K56" s="467">
        <f>55+2</f>
        <v>57</v>
      </c>
      <c r="L56" s="467">
        <v>38</v>
      </c>
      <c r="M56" s="467">
        <f>7+1</f>
        <v>8</v>
      </c>
    </row>
    <row r="57" spans="1:13" s="466" customFormat="1" ht="12.75" customHeight="1">
      <c r="A57" s="480" t="s">
        <v>499</v>
      </c>
      <c r="B57" s="472">
        <v>2</v>
      </c>
      <c r="C57" s="467">
        <v>3</v>
      </c>
      <c r="D57" s="467">
        <f>18+1</f>
        <v>19</v>
      </c>
      <c r="E57" s="467">
        <f>57+2</f>
        <v>59</v>
      </c>
      <c r="F57" s="467">
        <v>35</v>
      </c>
      <c r="G57" s="467">
        <v>11</v>
      </c>
      <c r="H57" s="467">
        <v>5</v>
      </c>
      <c r="I57" s="467">
        <v>5</v>
      </c>
      <c r="J57" s="467">
        <v>5</v>
      </c>
      <c r="K57" s="467">
        <f>24+2</f>
        <v>26</v>
      </c>
      <c r="L57" s="467">
        <v>31</v>
      </c>
      <c r="M57" s="467">
        <v>11</v>
      </c>
    </row>
    <row r="58" spans="1:13" s="466" customFormat="1" ht="12.75" customHeight="1">
      <c r="A58" s="480" t="s">
        <v>500</v>
      </c>
      <c r="B58" s="472">
        <v>9</v>
      </c>
      <c r="C58" s="467">
        <f>5+1</f>
        <v>6</v>
      </c>
      <c r="D58" s="467">
        <v>8</v>
      </c>
      <c r="E58" s="467">
        <v>73</v>
      </c>
      <c r="F58" s="467">
        <v>42</v>
      </c>
      <c r="G58" s="467">
        <v>5</v>
      </c>
      <c r="H58" s="467">
        <v>1</v>
      </c>
      <c r="I58" s="467">
        <v>9</v>
      </c>
      <c r="J58" s="467">
        <v>4</v>
      </c>
      <c r="K58" s="467">
        <v>44</v>
      </c>
      <c r="L58" s="467">
        <v>44</v>
      </c>
      <c r="M58" s="467">
        <v>16</v>
      </c>
    </row>
    <row r="59" spans="1:13" s="466" customFormat="1" ht="12.75" customHeight="1">
      <c r="A59" s="480" t="s">
        <v>501</v>
      </c>
      <c r="B59" s="472">
        <v>2</v>
      </c>
      <c r="C59" s="467">
        <v>7</v>
      </c>
      <c r="D59" s="467">
        <f>10+1</f>
        <v>11</v>
      </c>
      <c r="E59" s="467">
        <f>61+2</f>
        <v>63</v>
      </c>
      <c r="F59" s="467">
        <v>35</v>
      </c>
      <c r="G59" s="467">
        <v>13</v>
      </c>
      <c r="H59" s="467">
        <v>1</v>
      </c>
      <c r="I59" s="468">
        <v>5</v>
      </c>
      <c r="J59" s="467">
        <v>1</v>
      </c>
      <c r="K59" s="467">
        <f>41+2</f>
        <v>43</v>
      </c>
      <c r="L59" s="467">
        <v>16</v>
      </c>
      <c r="M59" s="467">
        <f>3+2</f>
        <v>5</v>
      </c>
    </row>
    <row r="60" spans="1:13" s="466" customFormat="1" ht="12.75" customHeight="1" thickBot="1">
      <c r="A60" s="480" t="s">
        <v>502</v>
      </c>
      <c r="B60" s="473">
        <v>2</v>
      </c>
      <c r="C60" s="469">
        <v>4</v>
      </c>
      <c r="D60" s="469">
        <f>13+1</f>
        <v>14</v>
      </c>
      <c r="E60" s="469">
        <f>34+2</f>
        <v>36</v>
      </c>
      <c r="F60" s="469">
        <f>22+1</f>
        <v>23</v>
      </c>
      <c r="G60" s="469">
        <v>3</v>
      </c>
      <c r="H60" s="469">
        <v>1</v>
      </c>
      <c r="I60" s="470">
        <v>2</v>
      </c>
      <c r="J60" s="469">
        <v>6</v>
      </c>
      <c r="K60" s="469">
        <v>31</v>
      </c>
      <c r="L60" s="469">
        <f>22+2</f>
        <v>24</v>
      </c>
      <c r="M60" s="469">
        <v>6</v>
      </c>
    </row>
    <row r="61" spans="1:13" s="18" customFormat="1" ht="18.75" customHeight="1">
      <c r="A61" s="221" t="s">
        <v>480</v>
      </c>
      <c r="B61" s="222" t="s">
        <v>533</v>
      </c>
      <c r="C61" s="222" t="s">
        <v>534</v>
      </c>
      <c r="D61" s="222" t="s">
        <v>535</v>
      </c>
      <c r="E61" s="222" t="s">
        <v>536</v>
      </c>
      <c r="F61" s="222" t="s">
        <v>537</v>
      </c>
      <c r="G61" s="222" t="s">
        <v>538</v>
      </c>
      <c r="H61" s="222" t="s">
        <v>539</v>
      </c>
      <c r="I61" s="222" t="s">
        <v>540</v>
      </c>
      <c r="J61" s="222" t="s">
        <v>541</v>
      </c>
      <c r="K61" s="230" t="s">
        <v>542</v>
      </c>
      <c r="L61" s="222" t="s">
        <v>543</v>
      </c>
      <c r="M61" s="9" t="s">
        <v>544</v>
      </c>
    </row>
    <row r="62" spans="1:13" s="466" customFormat="1" ht="12.75" customHeight="1">
      <c r="A62" s="479" t="s">
        <v>527</v>
      </c>
      <c r="B62" s="461">
        <v>1170</v>
      </c>
      <c r="C62" s="462">
        <v>1844</v>
      </c>
      <c r="D62" s="462">
        <v>880</v>
      </c>
      <c r="E62" s="462">
        <v>410</v>
      </c>
      <c r="F62" s="462">
        <v>28</v>
      </c>
      <c r="G62" s="462">
        <v>70</v>
      </c>
      <c r="H62" s="462">
        <v>75</v>
      </c>
      <c r="I62" s="462">
        <v>66</v>
      </c>
      <c r="J62" s="462">
        <v>58</v>
      </c>
      <c r="K62" s="462">
        <v>61</v>
      </c>
      <c r="L62" s="462">
        <v>49</v>
      </c>
      <c r="M62" s="462">
        <v>1171</v>
      </c>
    </row>
    <row r="63" spans="1:13" s="466" customFormat="1" ht="12.75" customHeight="1">
      <c r="A63" s="480" t="s">
        <v>528</v>
      </c>
      <c r="B63" s="461">
        <v>1079</v>
      </c>
      <c r="C63" s="462">
        <v>1885</v>
      </c>
      <c r="D63" s="462">
        <v>793</v>
      </c>
      <c r="E63" s="462">
        <v>434</v>
      </c>
      <c r="F63" s="462">
        <v>18</v>
      </c>
      <c r="G63" s="462">
        <v>65</v>
      </c>
      <c r="H63" s="462">
        <v>72</v>
      </c>
      <c r="I63" s="462">
        <v>60</v>
      </c>
      <c r="J63" s="462">
        <v>49</v>
      </c>
      <c r="K63" s="462">
        <v>75</v>
      </c>
      <c r="L63" s="462">
        <v>69</v>
      </c>
      <c r="M63" s="462">
        <v>1123</v>
      </c>
    </row>
    <row r="64" spans="1:13" s="466" customFormat="1" ht="12.75" customHeight="1">
      <c r="A64" s="480" t="s">
        <v>529</v>
      </c>
      <c r="B64" s="461">
        <v>1090</v>
      </c>
      <c r="C64" s="462">
        <v>1793</v>
      </c>
      <c r="D64" s="462">
        <v>723</v>
      </c>
      <c r="E64" s="462">
        <v>397</v>
      </c>
      <c r="F64" s="462">
        <v>33</v>
      </c>
      <c r="G64" s="462">
        <v>78</v>
      </c>
      <c r="H64" s="462">
        <v>67</v>
      </c>
      <c r="I64" s="462">
        <v>59</v>
      </c>
      <c r="J64" s="462">
        <v>43</v>
      </c>
      <c r="K64" s="462">
        <v>91</v>
      </c>
      <c r="L64" s="462">
        <v>49</v>
      </c>
      <c r="M64" s="462">
        <v>1125</v>
      </c>
    </row>
    <row r="65" spans="1:13" s="466" customFormat="1" ht="12.75" customHeight="1">
      <c r="A65" s="480" t="s">
        <v>530</v>
      </c>
      <c r="B65" s="471">
        <v>1047</v>
      </c>
      <c r="C65" s="471">
        <v>1652</v>
      </c>
      <c r="D65" s="471">
        <v>864</v>
      </c>
      <c r="E65" s="471">
        <v>431</v>
      </c>
      <c r="F65" s="471">
        <v>41</v>
      </c>
      <c r="G65" s="471">
        <v>70</v>
      </c>
      <c r="H65" s="471">
        <v>56</v>
      </c>
      <c r="I65" s="471">
        <v>61</v>
      </c>
      <c r="J65" s="471">
        <v>68</v>
      </c>
      <c r="K65" s="471">
        <v>67</v>
      </c>
      <c r="L65" s="471">
        <v>61</v>
      </c>
      <c r="M65" s="471">
        <v>983</v>
      </c>
    </row>
    <row r="66" spans="1:13" s="466" customFormat="1" ht="12.75" customHeight="1">
      <c r="A66" s="481" t="s">
        <v>883</v>
      </c>
      <c r="B66" s="465">
        <f aca="true" t="shared" si="4" ref="B66:M66">SUM(B68:B79)</f>
        <v>959</v>
      </c>
      <c r="C66" s="465">
        <f t="shared" si="4"/>
        <v>1639</v>
      </c>
      <c r="D66" s="465">
        <f t="shared" si="4"/>
        <v>745</v>
      </c>
      <c r="E66" s="465">
        <f t="shared" si="4"/>
        <v>435</v>
      </c>
      <c r="F66" s="465">
        <f t="shared" si="4"/>
        <v>13</v>
      </c>
      <c r="G66" s="465">
        <f t="shared" si="4"/>
        <v>58</v>
      </c>
      <c r="H66" s="465">
        <f t="shared" si="4"/>
        <v>80</v>
      </c>
      <c r="I66" s="465">
        <f t="shared" si="4"/>
        <v>46</v>
      </c>
      <c r="J66" s="465">
        <f t="shared" si="4"/>
        <v>55</v>
      </c>
      <c r="K66" s="465">
        <f t="shared" si="4"/>
        <v>65</v>
      </c>
      <c r="L66" s="465">
        <f t="shared" si="4"/>
        <v>56</v>
      </c>
      <c r="M66" s="465">
        <f t="shared" si="4"/>
        <v>895</v>
      </c>
    </row>
    <row r="67" s="466" customFormat="1" ht="6" customHeight="1">
      <c r="B67" s="461"/>
    </row>
    <row r="68" spans="1:13" s="466" customFormat="1" ht="12.75" customHeight="1">
      <c r="A68" s="482" t="s">
        <v>531</v>
      </c>
      <c r="B68" s="472">
        <v>61</v>
      </c>
      <c r="C68" s="467">
        <f>38+2</f>
        <v>40</v>
      </c>
      <c r="D68" s="467">
        <v>33</v>
      </c>
      <c r="E68" s="467">
        <v>18</v>
      </c>
      <c r="F68" s="467">
        <v>2</v>
      </c>
      <c r="G68" s="468">
        <v>0</v>
      </c>
      <c r="H68" s="467">
        <v>6</v>
      </c>
      <c r="I68" s="467">
        <v>0</v>
      </c>
      <c r="J68" s="467">
        <v>0</v>
      </c>
      <c r="K68" s="467">
        <v>4</v>
      </c>
      <c r="L68" s="468">
        <v>0</v>
      </c>
      <c r="M68" s="467">
        <f>8+60</f>
        <v>68</v>
      </c>
    </row>
    <row r="69" spans="1:13" s="466" customFormat="1" ht="12.75" customHeight="1">
      <c r="A69" s="480" t="s">
        <v>532</v>
      </c>
      <c r="B69" s="472">
        <f>42+3</f>
        <v>45</v>
      </c>
      <c r="C69" s="467">
        <v>93</v>
      </c>
      <c r="D69" s="467">
        <v>29</v>
      </c>
      <c r="E69" s="467">
        <v>23</v>
      </c>
      <c r="F69" s="467">
        <v>1</v>
      </c>
      <c r="G69" s="467">
        <v>2</v>
      </c>
      <c r="H69" s="467">
        <v>7</v>
      </c>
      <c r="I69" s="467">
        <v>7</v>
      </c>
      <c r="J69" s="467">
        <v>0</v>
      </c>
      <c r="K69" s="467">
        <v>6</v>
      </c>
      <c r="L69" s="468">
        <v>2</v>
      </c>
      <c r="M69" s="467">
        <f>4+69</f>
        <v>73</v>
      </c>
    </row>
    <row r="70" spans="1:13" s="466" customFormat="1" ht="12.75" customHeight="1">
      <c r="A70" s="480" t="s">
        <v>493</v>
      </c>
      <c r="B70" s="472">
        <f>223+3</f>
        <v>226</v>
      </c>
      <c r="C70" s="467">
        <f>336+2</f>
        <v>338</v>
      </c>
      <c r="D70" s="467">
        <f>129+1</f>
        <v>130</v>
      </c>
      <c r="E70" s="467">
        <v>109</v>
      </c>
      <c r="F70" s="467">
        <v>1</v>
      </c>
      <c r="G70" s="467">
        <v>19</v>
      </c>
      <c r="H70" s="467">
        <v>14</v>
      </c>
      <c r="I70" s="467">
        <f>10+1</f>
        <v>11</v>
      </c>
      <c r="J70" s="467">
        <v>9</v>
      </c>
      <c r="K70" s="467">
        <v>16</v>
      </c>
      <c r="L70" s="467">
        <v>13</v>
      </c>
      <c r="M70" s="467">
        <f>27+56</f>
        <v>83</v>
      </c>
    </row>
    <row r="71" spans="1:13" s="466" customFormat="1" ht="12.75" customHeight="1">
      <c r="A71" s="480" t="s">
        <v>494</v>
      </c>
      <c r="B71" s="472">
        <v>165</v>
      </c>
      <c r="C71" s="467">
        <f>350+1</f>
        <v>351</v>
      </c>
      <c r="D71" s="467">
        <f>187+1</f>
        <v>188</v>
      </c>
      <c r="E71" s="467">
        <v>100</v>
      </c>
      <c r="F71" s="467">
        <v>3</v>
      </c>
      <c r="G71" s="467">
        <v>11</v>
      </c>
      <c r="H71" s="467">
        <v>15</v>
      </c>
      <c r="I71" s="467">
        <v>11</v>
      </c>
      <c r="J71" s="467">
        <v>8</v>
      </c>
      <c r="K71" s="467">
        <v>16</v>
      </c>
      <c r="L71" s="467">
        <v>15</v>
      </c>
      <c r="M71" s="467">
        <f>18+82</f>
        <v>100</v>
      </c>
    </row>
    <row r="72" spans="1:13" s="466" customFormat="1" ht="12.75" customHeight="1">
      <c r="A72" s="480" t="s">
        <v>495</v>
      </c>
      <c r="B72" s="472">
        <v>61</v>
      </c>
      <c r="C72" s="467">
        <v>117</v>
      </c>
      <c r="D72" s="467">
        <v>55</v>
      </c>
      <c r="E72" s="467">
        <f>33+1</f>
        <v>34</v>
      </c>
      <c r="F72" s="467">
        <v>1</v>
      </c>
      <c r="G72" s="467">
        <v>4</v>
      </c>
      <c r="H72" s="467">
        <v>1</v>
      </c>
      <c r="I72" s="467">
        <v>2</v>
      </c>
      <c r="J72" s="467">
        <v>3</v>
      </c>
      <c r="K72" s="467">
        <v>1</v>
      </c>
      <c r="L72" s="468">
        <v>6</v>
      </c>
      <c r="M72" s="467">
        <f>12+66</f>
        <v>78</v>
      </c>
    </row>
    <row r="73" spans="1:13" s="466" customFormat="1" ht="12.75" customHeight="1">
      <c r="A73" s="480" t="s">
        <v>496</v>
      </c>
      <c r="B73" s="472">
        <v>34</v>
      </c>
      <c r="C73" s="467">
        <v>93</v>
      </c>
      <c r="D73" s="467">
        <v>38</v>
      </c>
      <c r="E73" s="467">
        <v>19</v>
      </c>
      <c r="F73" s="467">
        <v>0</v>
      </c>
      <c r="G73" s="467">
        <v>4</v>
      </c>
      <c r="H73" s="467">
        <v>7</v>
      </c>
      <c r="I73" s="467">
        <v>3</v>
      </c>
      <c r="J73" s="467">
        <v>2</v>
      </c>
      <c r="K73" s="467">
        <v>4</v>
      </c>
      <c r="L73" s="467">
        <v>1</v>
      </c>
      <c r="M73" s="467">
        <f>12+53</f>
        <v>65</v>
      </c>
    </row>
    <row r="74" spans="1:13" s="466" customFormat="1" ht="12.75" customHeight="1">
      <c r="A74" s="480" t="s">
        <v>497</v>
      </c>
      <c r="B74" s="472">
        <v>99</v>
      </c>
      <c r="C74" s="467">
        <f>154+6</f>
        <v>160</v>
      </c>
      <c r="D74" s="467">
        <v>57</v>
      </c>
      <c r="E74" s="467">
        <v>19</v>
      </c>
      <c r="F74" s="467">
        <v>0</v>
      </c>
      <c r="G74" s="467">
        <v>2</v>
      </c>
      <c r="H74" s="467">
        <v>5</v>
      </c>
      <c r="I74" s="467">
        <v>3</v>
      </c>
      <c r="J74" s="467">
        <v>4</v>
      </c>
      <c r="K74" s="467">
        <v>0</v>
      </c>
      <c r="L74" s="467">
        <v>3</v>
      </c>
      <c r="M74" s="467">
        <f>12+50</f>
        <v>62</v>
      </c>
    </row>
    <row r="75" spans="1:13" s="466" customFormat="1" ht="12.75" customHeight="1">
      <c r="A75" s="480" t="s">
        <v>498</v>
      </c>
      <c r="B75" s="472">
        <v>56</v>
      </c>
      <c r="C75" s="467">
        <v>132</v>
      </c>
      <c r="D75" s="467">
        <v>52</v>
      </c>
      <c r="E75" s="467">
        <v>21</v>
      </c>
      <c r="F75" s="467">
        <v>1</v>
      </c>
      <c r="G75" s="468">
        <v>8</v>
      </c>
      <c r="H75" s="467">
        <v>2</v>
      </c>
      <c r="I75" s="467">
        <v>2</v>
      </c>
      <c r="J75" s="467">
        <v>3</v>
      </c>
      <c r="K75" s="467">
        <v>4</v>
      </c>
      <c r="L75" s="468">
        <v>6</v>
      </c>
      <c r="M75" s="467">
        <f>7+63</f>
        <v>70</v>
      </c>
    </row>
    <row r="76" spans="1:13" s="466" customFormat="1" ht="12.75" customHeight="1">
      <c r="A76" s="480" t="s">
        <v>499</v>
      </c>
      <c r="B76" s="472">
        <f>54+1</f>
        <v>55</v>
      </c>
      <c r="C76" s="467">
        <v>59</v>
      </c>
      <c r="D76" s="467">
        <v>52</v>
      </c>
      <c r="E76" s="467">
        <v>19</v>
      </c>
      <c r="F76" s="468">
        <v>1</v>
      </c>
      <c r="G76" s="467">
        <v>1</v>
      </c>
      <c r="H76" s="467">
        <v>1</v>
      </c>
      <c r="I76" s="467">
        <v>2</v>
      </c>
      <c r="J76" s="467">
        <v>10</v>
      </c>
      <c r="K76" s="467">
        <f>1+1</f>
        <v>2</v>
      </c>
      <c r="L76" s="467">
        <v>2</v>
      </c>
      <c r="M76" s="467">
        <f>19+67</f>
        <v>86</v>
      </c>
    </row>
    <row r="77" spans="1:13" s="466" customFormat="1" ht="12.75" customHeight="1">
      <c r="A77" s="480" t="s">
        <v>500</v>
      </c>
      <c r="B77" s="472">
        <v>81</v>
      </c>
      <c r="C77" s="467">
        <v>106</v>
      </c>
      <c r="D77" s="467">
        <v>47</v>
      </c>
      <c r="E77" s="467">
        <v>48</v>
      </c>
      <c r="F77" s="467">
        <v>1</v>
      </c>
      <c r="G77" s="467">
        <v>6</v>
      </c>
      <c r="H77" s="467">
        <v>6</v>
      </c>
      <c r="I77" s="467">
        <v>2</v>
      </c>
      <c r="J77" s="467">
        <v>11</v>
      </c>
      <c r="K77" s="467">
        <v>3</v>
      </c>
      <c r="L77" s="467">
        <v>2</v>
      </c>
      <c r="M77" s="467">
        <f>12+60</f>
        <v>72</v>
      </c>
    </row>
    <row r="78" spans="1:13" s="466" customFormat="1" ht="12.75" customHeight="1">
      <c r="A78" s="480" t="s">
        <v>501</v>
      </c>
      <c r="B78" s="472">
        <v>40</v>
      </c>
      <c r="C78" s="467">
        <f>80+1</f>
        <v>81</v>
      </c>
      <c r="D78" s="467">
        <f>36+1</f>
        <v>37</v>
      </c>
      <c r="E78" s="467">
        <v>13</v>
      </c>
      <c r="F78" s="467">
        <v>2</v>
      </c>
      <c r="G78" s="467">
        <v>0</v>
      </c>
      <c r="H78" s="467">
        <v>6</v>
      </c>
      <c r="I78" s="467">
        <v>2</v>
      </c>
      <c r="J78" s="467">
        <v>5</v>
      </c>
      <c r="K78" s="467">
        <v>5</v>
      </c>
      <c r="L78" s="467">
        <v>3</v>
      </c>
      <c r="M78" s="467">
        <f>11+48</f>
        <v>59</v>
      </c>
    </row>
    <row r="79" spans="1:13" s="466" customFormat="1" ht="12.75" customHeight="1" thickBot="1">
      <c r="A79" s="483" t="s">
        <v>502</v>
      </c>
      <c r="B79" s="473">
        <v>36</v>
      </c>
      <c r="C79" s="469">
        <v>69</v>
      </c>
      <c r="D79" s="469">
        <v>27</v>
      </c>
      <c r="E79" s="469">
        <v>12</v>
      </c>
      <c r="F79" s="470">
        <v>0</v>
      </c>
      <c r="G79" s="469">
        <v>1</v>
      </c>
      <c r="H79" s="469">
        <f>9+1</f>
        <v>10</v>
      </c>
      <c r="I79" s="469">
        <v>1</v>
      </c>
      <c r="J79" s="470">
        <v>0</v>
      </c>
      <c r="K79" s="469">
        <v>4</v>
      </c>
      <c r="L79" s="470">
        <v>3</v>
      </c>
      <c r="M79" s="469">
        <f>11+68</f>
        <v>79</v>
      </c>
    </row>
    <row r="80" spans="1:13" ht="13.5">
      <c r="A80" s="131" t="s">
        <v>396</v>
      </c>
      <c r="B80" s="137"/>
      <c r="C80" s="137"/>
      <c r="D80" s="137"/>
      <c r="E80" s="137"/>
      <c r="F80" s="137"/>
      <c r="G80" s="137"/>
      <c r="H80" s="137"/>
      <c r="I80" s="137"/>
      <c r="J80" s="137"/>
      <c r="K80" s="137"/>
      <c r="L80" s="137"/>
      <c r="M80" s="137"/>
    </row>
  </sheetData>
  <printOptions/>
  <pageMargins left="0.5118110236220472" right="0.5118110236220472" top="0.31496062992125984" bottom="0.1968503937007874" header="0.5118110236220472" footer="0.5118110236220472"/>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sheetPr codeName="Sheet13">
    <tabColor indexed="48"/>
  </sheetPr>
  <dimension ref="A1:N80"/>
  <sheetViews>
    <sheetView showGridLines="0" zoomScale="90" zoomScaleNormal="90" zoomScaleSheetLayoutView="75" workbookViewId="0" topLeftCell="A1">
      <pane xSplit="1" topLeftCell="B1" activePane="topRight" state="frozen"/>
      <selection pane="topLeft" activeCell="A1" sqref="A1"/>
      <selection pane="topRight" activeCell="J66" sqref="J66"/>
    </sheetView>
  </sheetViews>
  <sheetFormatPr defaultColWidth="8.796875" defaultRowHeight="14.25"/>
  <cols>
    <col min="1" max="1" width="11.3984375" style="0" customWidth="1"/>
    <col min="2" max="13" width="8.19921875" style="0" customWidth="1"/>
    <col min="14" max="16384" width="11.3984375" style="0" customWidth="1"/>
  </cols>
  <sheetData>
    <row r="1" spans="2:13" ht="25.5">
      <c r="B1" s="492"/>
      <c r="C1" s="492" t="s">
        <v>886</v>
      </c>
      <c r="D1" s="492"/>
      <c r="E1" s="492"/>
      <c r="F1" s="492"/>
      <c r="G1" s="492"/>
      <c r="H1" s="492"/>
      <c r="I1" s="492"/>
      <c r="J1" s="492"/>
      <c r="K1" s="492"/>
      <c r="L1" s="492"/>
      <c r="M1" s="492"/>
    </row>
    <row r="3" spans="1:13" ht="18" thickBot="1">
      <c r="A3" s="493" t="s">
        <v>887</v>
      </c>
      <c r="B3" s="493"/>
      <c r="C3" s="493"/>
      <c r="D3" s="493"/>
      <c r="E3" s="493"/>
      <c r="F3" s="493"/>
      <c r="G3" s="43"/>
      <c r="H3" s="43"/>
      <c r="I3" s="43"/>
      <c r="J3" s="43"/>
      <c r="K3" s="43"/>
      <c r="L3" s="43"/>
      <c r="M3" s="494" t="s">
        <v>479</v>
      </c>
    </row>
    <row r="4" spans="1:13" s="18" customFormat="1" ht="18.75" customHeight="1">
      <c r="A4" s="221" t="s">
        <v>480</v>
      </c>
      <c r="B4" s="222" t="s">
        <v>481</v>
      </c>
      <c r="C4" s="222" t="s">
        <v>482</v>
      </c>
      <c r="D4" s="222" t="s">
        <v>483</v>
      </c>
      <c r="E4" s="222" t="s">
        <v>484</v>
      </c>
      <c r="F4" s="222" t="s">
        <v>485</v>
      </c>
      <c r="G4" s="222" t="s">
        <v>486</v>
      </c>
      <c r="H4" s="222" t="s">
        <v>487</v>
      </c>
      <c r="I4" s="222" t="s">
        <v>488</v>
      </c>
      <c r="J4" s="222" t="s">
        <v>489</v>
      </c>
      <c r="K4" s="222" t="s">
        <v>490</v>
      </c>
      <c r="L4" s="222" t="s">
        <v>491</v>
      </c>
      <c r="M4" s="9" t="s">
        <v>492</v>
      </c>
    </row>
    <row r="5" spans="1:13" s="466" customFormat="1" ht="12.75" customHeight="1">
      <c r="A5" s="474" t="s">
        <v>546</v>
      </c>
      <c r="B5" s="484">
        <v>13708</v>
      </c>
      <c r="C5" s="485">
        <v>95</v>
      </c>
      <c r="D5" s="485">
        <v>21</v>
      </c>
      <c r="E5" s="485">
        <v>12</v>
      </c>
      <c r="F5" s="485">
        <v>98</v>
      </c>
      <c r="G5" s="478">
        <v>7</v>
      </c>
      <c r="H5" s="485">
        <v>11</v>
      </c>
      <c r="I5" s="485">
        <v>14</v>
      </c>
      <c r="J5" s="485">
        <v>50</v>
      </c>
      <c r="K5" s="485">
        <v>31</v>
      </c>
      <c r="L5" s="485">
        <v>30</v>
      </c>
      <c r="M5" s="485">
        <v>293</v>
      </c>
    </row>
    <row r="6" spans="1:13" s="466" customFormat="1" ht="12.75" customHeight="1">
      <c r="A6" s="475" t="s">
        <v>547</v>
      </c>
      <c r="B6" s="484">
        <v>14142</v>
      </c>
      <c r="C6" s="485">
        <v>139</v>
      </c>
      <c r="D6" s="485">
        <v>20</v>
      </c>
      <c r="E6" s="485">
        <v>9</v>
      </c>
      <c r="F6" s="485">
        <v>89</v>
      </c>
      <c r="G6" s="478">
        <v>17</v>
      </c>
      <c r="H6" s="485">
        <v>2</v>
      </c>
      <c r="I6" s="485">
        <v>21</v>
      </c>
      <c r="J6" s="485">
        <v>99</v>
      </c>
      <c r="K6" s="485">
        <v>42</v>
      </c>
      <c r="L6" s="485">
        <v>33</v>
      </c>
      <c r="M6" s="485">
        <v>371</v>
      </c>
    </row>
    <row r="7" spans="1:13" s="466" customFormat="1" ht="12.75" customHeight="1">
      <c r="A7" s="475" t="s">
        <v>548</v>
      </c>
      <c r="B7" s="484">
        <v>13200</v>
      </c>
      <c r="C7" s="485">
        <v>97</v>
      </c>
      <c r="D7" s="485">
        <v>19</v>
      </c>
      <c r="E7" s="485">
        <v>13</v>
      </c>
      <c r="F7" s="485">
        <v>88</v>
      </c>
      <c r="G7" s="478">
        <v>1</v>
      </c>
      <c r="H7" s="485">
        <v>6</v>
      </c>
      <c r="I7" s="485">
        <v>27</v>
      </c>
      <c r="J7" s="485">
        <v>89</v>
      </c>
      <c r="K7" s="485">
        <v>15</v>
      </c>
      <c r="L7" s="485">
        <v>29</v>
      </c>
      <c r="M7" s="485">
        <v>296</v>
      </c>
    </row>
    <row r="8" spans="1:13" s="466" customFormat="1" ht="12.75" customHeight="1">
      <c r="A8" s="475" t="s">
        <v>549</v>
      </c>
      <c r="B8" s="484">
        <v>13227</v>
      </c>
      <c r="C8" s="485">
        <v>115</v>
      </c>
      <c r="D8" s="485">
        <v>9</v>
      </c>
      <c r="E8" s="485">
        <v>9</v>
      </c>
      <c r="F8" s="485">
        <v>82</v>
      </c>
      <c r="G8" s="485">
        <v>2</v>
      </c>
      <c r="H8" s="485">
        <v>20</v>
      </c>
      <c r="I8" s="485">
        <v>23</v>
      </c>
      <c r="J8" s="485">
        <v>49</v>
      </c>
      <c r="K8" s="485">
        <v>29</v>
      </c>
      <c r="L8" s="485">
        <v>38</v>
      </c>
      <c r="M8" s="485">
        <v>308</v>
      </c>
    </row>
    <row r="9" spans="1:13" s="466" customFormat="1" ht="12.75" customHeight="1">
      <c r="A9" s="476" t="s">
        <v>550</v>
      </c>
      <c r="B9" s="486">
        <v>12731</v>
      </c>
      <c r="C9" s="487">
        <v>112</v>
      </c>
      <c r="D9" s="487">
        <v>15</v>
      </c>
      <c r="E9" s="487">
        <v>6</v>
      </c>
      <c r="F9" s="487">
        <v>86</v>
      </c>
      <c r="G9" s="487">
        <v>7</v>
      </c>
      <c r="H9" s="487">
        <v>4</v>
      </c>
      <c r="I9" s="487">
        <v>23</v>
      </c>
      <c r="J9" s="487">
        <v>65</v>
      </c>
      <c r="K9" s="487">
        <v>48</v>
      </c>
      <c r="L9" s="487">
        <v>20</v>
      </c>
      <c r="M9" s="487">
        <v>291</v>
      </c>
    </row>
    <row r="10" s="466" customFormat="1" ht="6" customHeight="1">
      <c r="B10" s="484"/>
    </row>
    <row r="11" spans="1:14" s="466" customFormat="1" ht="12.75" customHeight="1">
      <c r="A11" s="477" t="s">
        <v>551</v>
      </c>
      <c r="B11" s="484">
        <v>579</v>
      </c>
      <c r="C11" s="468">
        <v>3</v>
      </c>
      <c r="D11" s="468">
        <v>0</v>
      </c>
      <c r="E11" s="468">
        <v>0</v>
      </c>
      <c r="F11" s="478">
        <v>7</v>
      </c>
      <c r="G11" s="468">
        <v>0</v>
      </c>
      <c r="H11" s="478">
        <v>1</v>
      </c>
      <c r="I11" s="468">
        <v>0</v>
      </c>
      <c r="J11" s="478">
        <v>1</v>
      </c>
      <c r="K11" s="478">
        <v>3</v>
      </c>
      <c r="L11" s="478">
        <v>0</v>
      </c>
      <c r="M11" s="478">
        <v>14</v>
      </c>
      <c r="N11" s="468"/>
    </row>
    <row r="12" spans="1:13" s="466" customFormat="1" ht="12.75" customHeight="1">
      <c r="A12" s="475" t="s">
        <v>552</v>
      </c>
      <c r="B12" s="484">
        <v>713</v>
      </c>
      <c r="C12" s="478">
        <v>4</v>
      </c>
      <c r="D12" s="468">
        <v>0</v>
      </c>
      <c r="E12" s="468">
        <v>0</v>
      </c>
      <c r="F12" s="478">
        <v>5</v>
      </c>
      <c r="G12" s="468">
        <v>0</v>
      </c>
      <c r="H12" s="468">
        <v>0</v>
      </c>
      <c r="I12" s="478">
        <v>1</v>
      </c>
      <c r="J12" s="478">
        <v>2</v>
      </c>
      <c r="K12" s="468">
        <v>3</v>
      </c>
      <c r="L12" s="478">
        <v>0</v>
      </c>
      <c r="M12" s="478">
        <v>8</v>
      </c>
    </row>
    <row r="13" spans="1:13" s="466" customFormat="1" ht="12.75" customHeight="1">
      <c r="A13" s="475" t="s">
        <v>493</v>
      </c>
      <c r="B13" s="484">
        <v>3967</v>
      </c>
      <c r="C13" s="478">
        <v>31</v>
      </c>
      <c r="D13" s="478">
        <v>11</v>
      </c>
      <c r="E13" s="478">
        <v>1</v>
      </c>
      <c r="F13" s="478">
        <v>25</v>
      </c>
      <c r="G13" s="468">
        <v>1</v>
      </c>
      <c r="H13" s="478">
        <v>0</v>
      </c>
      <c r="I13" s="478">
        <v>12</v>
      </c>
      <c r="J13" s="478">
        <v>30</v>
      </c>
      <c r="K13" s="478">
        <v>15</v>
      </c>
      <c r="L13" s="478">
        <v>9</v>
      </c>
      <c r="M13" s="478">
        <v>95</v>
      </c>
    </row>
    <row r="14" spans="1:13" s="466" customFormat="1" ht="12.75" customHeight="1">
      <c r="A14" s="475" t="s">
        <v>494</v>
      </c>
      <c r="B14" s="484">
        <v>1505</v>
      </c>
      <c r="C14" s="478">
        <v>18</v>
      </c>
      <c r="D14" s="478">
        <v>1</v>
      </c>
      <c r="E14" s="478">
        <v>0</v>
      </c>
      <c r="F14" s="478">
        <v>10</v>
      </c>
      <c r="G14" s="468">
        <v>2</v>
      </c>
      <c r="H14" s="478">
        <v>1</v>
      </c>
      <c r="I14" s="478">
        <v>2</v>
      </c>
      <c r="J14" s="478">
        <v>4</v>
      </c>
      <c r="K14" s="478">
        <v>2</v>
      </c>
      <c r="L14" s="478">
        <v>1</v>
      </c>
      <c r="M14" s="478">
        <v>36</v>
      </c>
    </row>
    <row r="15" spans="1:13" s="466" customFormat="1" ht="12.75" customHeight="1">
      <c r="A15" s="475" t="s">
        <v>495</v>
      </c>
      <c r="B15" s="484">
        <v>681</v>
      </c>
      <c r="C15" s="478">
        <v>6</v>
      </c>
      <c r="D15" s="478">
        <v>0</v>
      </c>
      <c r="E15" s="468">
        <v>0</v>
      </c>
      <c r="F15" s="478">
        <v>3</v>
      </c>
      <c r="G15" s="468">
        <v>1</v>
      </c>
      <c r="H15" s="478">
        <v>0</v>
      </c>
      <c r="I15" s="478">
        <v>3</v>
      </c>
      <c r="J15" s="478">
        <v>1</v>
      </c>
      <c r="K15" s="478">
        <v>0</v>
      </c>
      <c r="L15" s="468">
        <v>1</v>
      </c>
      <c r="M15" s="478">
        <v>21</v>
      </c>
    </row>
    <row r="16" spans="1:13" s="466" customFormat="1" ht="12.75" customHeight="1">
      <c r="A16" s="475" t="s">
        <v>496</v>
      </c>
      <c r="B16" s="484">
        <v>720</v>
      </c>
      <c r="C16" s="478">
        <v>5</v>
      </c>
      <c r="D16" s="478">
        <v>0</v>
      </c>
      <c r="E16" s="468">
        <v>4</v>
      </c>
      <c r="F16" s="478">
        <v>3</v>
      </c>
      <c r="G16" s="468">
        <v>0</v>
      </c>
      <c r="H16" s="478">
        <v>2</v>
      </c>
      <c r="I16" s="478">
        <v>0</v>
      </c>
      <c r="J16" s="478">
        <v>6</v>
      </c>
      <c r="K16" s="478">
        <v>1</v>
      </c>
      <c r="L16" s="478">
        <v>1</v>
      </c>
      <c r="M16" s="478">
        <v>16</v>
      </c>
    </row>
    <row r="17" spans="1:13" s="466" customFormat="1" ht="12.75" customHeight="1">
      <c r="A17" s="475" t="s">
        <v>497</v>
      </c>
      <c r="B17" s="484">
        <v>943</v>
      </c>
      <c r="C17" s="478">
        <v>5</v>
      </c>
      <c r="D17" s="478">
        <v>1</v>
      </c>
      <c r="E17" s="478">
        <v>0</v>
      </c>
      <c r="F17" s="478">
        <v>2</v>
      </c>
      <c r="G17" s="468">
        <v>0</v>
      </c>
      <c r="H17" s="478">
        <v>0</v>
      </c>
      <c r="I17" s="478">
        <v>1</v>
      </c>
      <c r="J17" s="478">
        <v>2</v>
      </c>
      <c r="K17" s="478">
        <v>0</v>
      </c>
      <c r="L17" s="468">
        <v>2</v>
      </c>
      <c r="M17" s="478">
        <v>24</v>
      </c>
    </row>
    <row r="18" spans="1:13" s="466" customFormat="1" ht="12.75" customHeight="1">
      <c r="A18" s="475" t="s">
        <v>498</v>
      </c>
      <c r="B18" s="484">
        <v>824</v>
      </c>
      <c r="C18" s="478">
        <v>6</v>
      </c>
      <c r="D18" s="478">
        <v>2</v>
      </c>
      <c r="E18" s="468">
        <v>1</v>
      </c>
      <c r="F18" s="478">
        <v>6</v>
      </c>
      <c r="G18" s="468">
        <v>0</v>
      </c>
      <c r="H18" s="478">
        <v>0</v>
      </c>
      <c r="I18" s="478">
        <v>0</v>
      </c>
      <c r="J18" s="478">
        <v>5</v>
      </c>
      <c r="K18" s="478">
        <v>7</v>
      </c>
      <c r="L18" s="468">
        <v>1</v>
      </c>
      <c r="M18" s="478">
        <v>15</v>
      </c>
    </row>
    <row r="19" spans="1:13" s="466" customFormat="1" ht="12.75" customHeight="1">
      <c r="A19" s="475" t="s">
        <v>499</v>
      </c>
      <c r="B19" s="484">
        <v>877</v>
      </c>
      <c r="C19" s="478">
        <v>19</v>
      </c>
      <c r="D19" s="468">
        <v>0</v>
      </c>
      <c r="E19" s="478">
        <v>0</v>
      </c>
      <c r="F19" s="478">
        <v>3</v>
      </c>
      <c r="G19" s="468">
        <v>0</v>
      </c>
      <c r="H19" s="468">
        <v>0</v>
      </c>
      <c r="I19" s="478">
        <v>0</v>
      </c>
      <c r="J19" s="478">
        <v>5</v>
      </c>
      <c r="K19" s="478">
        <v>5</v>
      </c>
      <c r="L19" s="478">
        <v>1</v>
      </c>
      <c r="M19" s="478">
        <v>12</v>
      </c>
    </row>
    <row r="20" spans="1:13" s="466" customFormat="1" ht="12.75" customHeight="1">
      <c r="A20" s="475" t="s">
        <v>500</v>
      </c>
      <c r="B20" s="484">
        <v>753</v>
      </c>
      <c r="C20" s="478">
        <v>2</v>
      </c>
      <c r="D20" s="478">
        <v>0</v>
      </c>
      <c r="E20" s="478">
        <v>0</v>
      </c>
      <c r="F20" s="478">
        <v>15</v>
      </c>
      <c r="G20" s="468">
        <v>0</v>
      </c>
      <c r="H20" s="468">
        <v>0</v>
      </c>
      <c r="I20" s="478">
        <v>3</v>
      </c>
      <c r="J20" s="478">
        <v>9</v>
      </c>
      <c r="K20" s="478">
        <v>2</v>
      </c>
      <c r="L20" s="478">
        <v>1</v>
      </c>
      <c r="M20" s="478">
        <v>27</v>
      </c>
    </row>
    <row r="21" spans="1:13" s="466" customFormat="1" ht="12.75" customHeight="1">
      <c r="A21" s="475" t="s">
        <v>501</v>
      </c>
      <c r="B21" s="484">
        <v>574</v>
      </c>
      <c r="C21" s="478">
        <v>6</v>
      </c>
      <c r="D21" s="478">
        <v>0</v>
      </c>
      <c r="E21" s="468">
        <v>0</v>
      </c>
      <c r="F21" s="478">
        <v>5</v>
      </c>
      <c r="G21" s="468">
        <v>0</v>
      </c>
      <c r="H21" s="468">
        <v>0</v>
      </c>
      <c r="I21" s="468">
        <v>0</v>
      </c>
      <c r="J21" s="468">
        <v>0</v>
      </c>
      <c r="K21" s="478">
        <v>5</v>
      </c>
      <c r="L21" s="478">
        <v>0</v>
      </c>
      <c r="M21" s="478">
        <v>10</v>
      </c>
    </row>
    <row r="22" spans="1:13" s="466" customFormat="1" ht="12.75" customHeight="1" thickBot="1">
      <c r="A22" s="475" t="s">
        <v>502</v>
      </c>
      <c r="B22" s="484">
        <v>595</v>
      </c>
      <c r="C22" s="488">
        <v>7</v>
      </c>
      <c r="D22" s="489">
        <v>0</v>
      </c>
      <c r="E22" s="488">
        <v>0</v>
      </c>
      <c r="F22" s="488">
        <v>2</v>
      </c>
      <c r="G22" s="489">
        <v>3</v>
      </c>
      <c r="H22" s="489">
        <v>0</v>
      </c>
      <c r="I22" s="488">
        <v>1</v>
      </c>
      <c r="J22" s="488">
        <v>0</v>
      </c>
      <c r="K22" s="488">
        <v>5</v>
      </c>
      <c r="L22" s="488">
        <v>3</v>
      </c>
      <c r="M22" s="488">
        <v>13</v>
      </c>
    </row>
    <row r="23" spans="1:13" s="18" customFormat="1" ht="18.75" customHeight="1">
      <c r="A23" s="221" t="s">
        <v>480</v>
      </c>
      <c r="B23" s="222" t="s">
        <v>503</v>
      </c>
      <c r="C23" s="222" t="s">
        <v>504</v>
      </c>
      <c r="D23" s="230" t="s">
        <v>505</v>
      </c>
      <c r="E23" s="222" t="s">
        <v>506</v>
      </c>
      <c r="F23" s="222" t="s">
        <v>507</v>
      </c>
      <c r="G23" s="222" t="s">
        <v>508</v>
      </c>
      <c r="H23" s="222" t="s">
        <v>509</v>
      </c>
      <c r="I23" s="222" t="s">
        <v>510</v>
      </c>
      <c r="J23" s="222" t="s">
        <v>511</v>
      </c>
      <c r="K23" s="222" t="s">
        <v>512</v>
      </c>
      <c r="L23" s="222" t="s">
        <v>513</v>
      </c>
      <c r="M23" s="9" t="s">
        <v>514</v>
      </c>
    </row>
    <row r="24" spans="1:13" s="466" customFormat="1" ht="12.75" customHeight="1">
      <c r="A24" s="474" t="s">
        <v>546</v>
      </c>
      <c r="B24" s="484">
        <v>427</v>
      </c>
      <c r="C24" s="485">
        <v>1262</v>
      </c>
      <c r="D24" s="485">
        <v>577</v>
      </c>
      <c r="E24" s="485">
        <v>40</v>
      </c>
      <c r="F24" s="485">
        <v>40</v>
      </c>
      <c r="G24" s="485">
        <v>65</v>
      </c>
      <c r="H24" s="485">
        <v>27</v>
      </c>
      <c r="I24" s="485">
        <v>20</v>
      </c>
      <c r="J24" s="485">
        <v>51</v>
      </c>
      <c r="K24" s="485">
        <v>53</v>
      </c>
      <c r="L24" s="485">
        <v>106</v>
      </c>
      <c r="M24" s="485">
        <v>360</v>
      </c>
    </row>
    <row r="25" spans="1:13" s="466" customFormat="1" ht="12.75" customHeight="1">
      <c r="A25" s="475" t="s">
        <v>547</v>
      </c>
      <c r="B25" s="484">
        <v>417</v>
      </c>
      <c r="C25" s="485">
        <v>1232</v>
      </c>
      <c r="D25" s="485">
        <v>589</v>
      </c>
      <c r="E25" s="485">
        <v>41</v>
      </c>
      <c r="F25" s="485">
        <v>27</v>
      </c>
      <c r="G25" s="485">
        <v>68</v>
      </c>
      <c r="H25" s="485">
        <v>39</v>
      </c>
      <c r="I25" s="485">
        <v>15</v>
      </c>
      <c r="J25" s="485">
        <v>24</v>
      </c>
      <c r="K25" s="485">
        <v>47</v>
      </c>
      <c r="L25" s="485">
        <v>112</v>
      </c>
      <c r="M25" s="485">
        <v>388</v>
      </c>
    </row>
    <row r="26" spans="1:13" s="466" customFormat="1" ht="12.75" customHeight="1">
      <c r="A26" s="475" t="s">
        <v>548</v>
      </c>
      <c r="B26" s="484">
        <v>376</v>
      </c>
      <c r="C26" s="485">
        <v>1293</v>
      </c>
      <c r="D26" s="485">
        <v>580</v>
      </c>
      <c r="E26" s="485">
        <v>31</v>
      </c>
      <c r="F26" s="485">
        <v>15</v>
      </c>
      <c r="G26" s="485">
        <v>59</v>
      </c>
      <c r="H26" s="485">
        <v>23</v>
      </c>
      <c r="I26" s="485">
        <v>21</v>
      </c>
      <c r="J26" s="485">
        <v>44</v>
      </c>
      <c r="K26" s="485">
        <v>46</v>
      </c>
      <c r="L26" s="485">
        <v>112</v>
      </c>
      <c r="M26" s="485">
        <v>322</v>
      </c>
    </row>
    <row r="27" spans="1:13" s="466" customFormat="1" ht="12.75" customHeight="1">
      <c r="A27" s="475" t="s">
        <v>549</v>
      </c>
      <c r="B27" s="484">
        <v>389</v>
      </c>
      <c r="C27" s="485">
        <v>1382</v>
      </c>
      <c r="D27" s="485">
        <v>583</v>
      </c>
      <c r="E27" s="485">
        <v>25</v>
      </c>
      <c r="F27" s="485">
        <v>26</v>
      </c>
      <c r="G27" s="485">
        <v>73</v>
      </c>
      <c r="H27" s="485">
        <v>22</v>
      </c>
      <c r="I27" s="485">
        <v>15</v>
      </c>
      <c r="J27" s="485">
        <v>36</v>
      </c>
      <c r="K27" s="485">
        <v>53</v>
      </c>
      <c r="L27" s="485">
        <v>118</v>
      </c>
      <c r="M27" s="485">
        <v>364</v>
      </c>
    </row>
    <row r="28" spans="1:13" s="466" customFormat="1" ht="12.75" customHeight="1">
      <c r="A28" s="476" t="s">
        <v>550</v>
      </c>
      <c r="B28" s="486">
        <v>414</v>
      </c>
      <c r="C28" s="487">
        <v>1186</v>
      </c>
      <c r="D28" s="487">
        <v>537</v>
      </c>
      <c r="E28" s="487">
        <v>34</v>
      </c>
      <c r="F28" s="487">
        <v>28</v>
      </c>
      <c r="G28" s="487">
        <v>55</v>
      </c>
      <c r="H28" s="487">
        <v>31</v>
      </c>
      <c r="I28" s="487">
        <v>19</v>
      </c>
      <c r="J28" s="487">
        <v>35</v>
      </c>
      <c r="K28" s="487">
        <v>50</v>
      </c>
      <c r="L28" s="487">
        <v>110</v>
      </c>
      <c r="M28" s="487">
        <v>366</v>
      </c>
    </row>
    <row r="29" s="466" customFormat="1" ht="6" customHeight="1">
      <c r="B29" s="484"/>
    </row>
    <row r="30" spans="1:13" s="466" customFormat="1" ht="12.75" customHeight="1">
      <c r="A30" s="477" t="s">
        <v>551</v>
      </c>
      <c r="B30" s="490">
        <v>11</v>
      </c>
      <c r="C30" s="478">
        <v>67</v>
      </c>
      <c r="D30" s="478">
        <v>14</v>
      </c>
      <c r="E30" s="478">
        <v>1</v>
      </c>
      <c r="F30" s="478">
        <v>3</v>
      </c>
      <c r="G30" s="468">
        <v>1</v>
      </c>
      <c r="H30" s="478">
        <v>1</v>
      </c>
      <c r="I30" s="468">
        <v>0</v>
      </c>
      <c r="J30" s="478">
        <v>2</v>
      </c>
      <c r="K30" s="468">
        <v>1</v>
      </c>
      <c r="L30" s="478">
        <v>8</v>
      </c>
      <c r="M30" s="478">
        <v>18</v>
      </c>
    </row>
    <row r="31" spans="1:13" s="466" customFormat="1" ht="12.75" customHeight="1">
      <c r="A31" s="475" t="s">
        <v>552</v>
      </c>
      <c r="B31" s="490">
        <v>15</v>
      </c>
      <c r="C31" s="478">
        <v>62</v>
      </c>
      <c r="D31" s="478">
        <v>28</v>
      </c>
      <c r="E31" s="468">
        <v>2</v>
      </c>
      <c r="F31" s="478">
        <v>1</v>
      </c>
      <c r="G31" s="478">
        <v>0</v>
      </c>
      <c r="H31" s="468">
        <v>0</v>
      </c>
      <c r="I31" s="468">
        <v>0</v>
      </c>
      <c r="J31" s="468">
        <v>2</v>
      </c>
      <c r="K31" s="478">
        <v>12</v>
      </c>
      <c r="L31" s="478">
        <v>6</v>
      </c>
      <c r="M31" s="478">
        <v>14</v>
      </c>
    </row>
    <row r="32" spans="1:13" s="466" customFormat="1" ht="12.75" customHeight="1">
      <c r="A32" s="475" t="s">
        <v>493</v>
      </c>
      <c r="B32" s="490">
        <v>178</v>
      </c>
      <c r="C32" s="478">
        <v>403</v>
      </c>
      <c r="D32" s="478">
        <v>210</v>
      </c>
      <c r="E32" s="478">
        <v>12</v>
      </c>
      <c r="F32" s="478">
        <v>5</v>
      </c>
      <c r="G32" s="478">
        <v>10</v>
      </c>
      <c r="H32" s="478">
        <v>9</v>
      </c>
      <c r="I32" s="478">
        <v>8</v>
      </c>
      <c r="J32" s="478">
        <v>6</v>
      </c>
      <c r="K32" s="478">
        <v>6</v>
      </c>
      <c r="L32" s="478">
        <v>32</v>
      </c>
      <c r="M32" s="478">
        <v>103</v>
      </c>
    </row>
    <row r="33" spans="1:13" s="466" customFormat="1" ht="12.75" customHeight="1">
      <c r="A33" s="475" t="s">
        <v>494</v>
      </c>
      <c r="B33" s="490">
        <v>55</v>
      </c>
      <c r="C33" s="478">
        <v>125</v>
      </c>
      <c r="D33" s="478">
        <v>51</v>
      </c>
      <c r="E33" s="478">
        <v>2</v>
      </c>
      <c r="F33" s="478">
        <v>1</v>
      </c>
      <c r="G33" s="478">
        <v>7</v>
      </c>
      <c r="H33" s="478">
        <v>1</v>
      </c>
      <c r="I33" s="478">
        <v>2</v>
      </c>
      <c r="J33" s="478">
        <v>10</v>
      </c>
      <c r="K33" s="478">
        <v>2</v>
      </c>
      <c r="L33" s="478">
        <v>5</v>
      </c>
      <c r="M33" s="478">
        <v>58</v>
      </c>
    </row>
    <row r="34" spans="1:13" s="466" customFormat="1" ht="12.75" customHeight="1">
      <c r="A34" s="475" t="s">
        <v>495</v>
      </c>
      <c r="B34" s="490">
        <v>7</v>
      </c>
      <c r="C34" s="478">
        <v>77</v>
      </c>
      <c r="D34" s="478">
        <v>13</v>
      </c>
      <c r="E34" s="468">
        <v>2</v>
      </c>
      <c r="F34" s="468">
        <v>3</v>
      </c>
      <c r="G34" s="478">
        <v>0</v>
      </c>
      <c r="H34" s="478">
        <v>3</v>
      </c>
      <c r="I34" s="478">
        <v>0</v>
      </c>
      <c r="J34" s="478">
        <v>3</v>
      </c>
      <c r="K34" s="478">
        <v>5</v>
      </c>
      <c r="L34" s="478">
        <v>7</v>
      </c>
      <c r="M34" s="478">
        <v>17</v>
      </c>
    </row>
    <row r="35" spans="1:13" s="466" customFormat="1" ht="12.75" customHeight="1">
      <c r="A35" s="475" t="s">
        <v>496</v>
      </c>
      <c r="B35" s="490">
        <v>27</v>
      </c>
      <c r="C35" s="478">
        <v>77</v>
      </c>
      <c r="D35" s="478">
        <v>34</v>
      </c>
      <c r="E35" s="468">
        <v>0</v>
      </c>
      <c r="F35" s="478">
        <v>6</v>
      </c>
      <c r="G35" s="478">
        <v>3</v>
      </c>
      <c r="H35" s="478">
        <v>0</v>
      </c>
      <c r="I35" s="468">
        <v>0</v>
      </c>
      <c r="J35" s="478">
        <v>5</v>
      </c>
      <c r="K35" s="478">
        <v>6</v>
      </c>
      <c r="L35" s="478">
        <v>10</v>
      </c>
      <c r="M35" s="478">
        <v>33</v>
      </c>
    </row>
    <row r="36" spans="1:13" s="466" customFormat="1" ht="12.75" customHeight="1">
      <c r="A36" s="475" t="s">
        <v>497</v>
      </c>
      <c r="B36" s="490">
        <v>31</v>
      </c>
      <c r="C36" s="478">
        <v>81</v>
      </c>
      <c r="D36" s="478">
        <v>39</v>
      </c>
      <c r="E36" s="478">
        <v>5</v>
      </c>
      <c r="F36" s="478">
        <v>0</v>
      </c>
      <c r="G36" s="478">
        <v>7</v>
      </c>
      <c r="H36" s="478">
        <v>0</v>
      </c>
      <c r="I36" s="478">
        <v>5</v>
      </c>
      <c r="J36" s="478">
        <v>0</v>
      </c>
      <c r="K36" s="468">
        <v>9</v>
      </c>
      <c r="L36" s="478">
        <v>5</v>
      </c>
      <c r="M36" s="478">
        <v>20</v>
      </c>
    </row>
    <row r="37" spans="1:14" s="466" customFormat="1" ht="12.75" customHeight="1">
      <c r="A37" s="475" t="s">
        <v>498</v>
      </c>
      <c r="B37" s="490">
        <v>19</v>
      </c>
      <c r="C37" s="478">
        <v>78</v>
      </c>
      <c r="D37" s="478">
        <v>23</v>
      </c>
      <c r="E37" s="468">
        <v>0</v>
      </c>
      <c r="F37" s="468">
        <v>1</v>
      </c>
      <c r="G37" s="478">
        <v>10</v>
      </c>
      <c r="H37" s="468">
        <v>4</v>
      </c>
      <c r="I37" s="478">
        <v>0</v>
      </c>
      <c r="J37" s="478">
        <v>1</v>
      </c>
      <c r="K37" s="478">
        <v>2</v>
      </c>
      <c r="L37" s="478">
        <v>7</v>
      </c>
      <c r="M37" s="478">
        <v>31</v>
      </c>
      <c r="N37" s="478"/>
    </row>
    <row r="38" spans="1:13" s="466" customFormat="1" ht="12.75" customHeight="1">
      <c r="A38" s="475" t="s">
        <v>499</v>
      </c>
      <c r="B38" s="490">
        <v>27</v>
      </c>
      <c r="C38" s="478">
        <v>60</v>
      </c>
      <c r="D38" s="478">
        <v>45</v>
      </c>
      <c r="E38" s="468">
        <v>0</v>
      </c>
      <c r="F38" s="478">
        <v>0</v>
      </c>
      <c r="G38" s="478">
        <v>12</v>
      </c>
      <c r="H38" s="478">
        <v>5</v>
      </c>
      <c r="I38" s="468">
        <v>1</v>
      </c>
      <c r="J38" s="478">
        <v>1</v>
      </c>
      <c r="K38" s="478">
        <v>4</v>
      </c>
      <c r="L38" s="478">
        <v>8</v>
      </c>
      <c r="M38" s="478">
        <v>21</v>
      </c>
    </row>
    <row r="39" spans="1:14" s="466" customFormat="1" ht="12.75" customHeight="1">
      <c r="A39" s="475" t="s">
        <v>500</v>
      </c>
      <c r="B39" s="490">
        <v>21</v>
      </c>
      <c r="C39" s="478">
        <v>56</v>
      </c>
      <c r="D39" s="478">
        <v>23</v>
      </c>
      <c r="E39" s="478">
        <v>5</v>
      </c>
      <c r="F39" s="478">
        <v>7</v>
      </c>
      <c r="G39" s="478">
        <v>0</v>
      </c>
      <c r="H39" s="478">
        <v>3</v>
      </c>
      <c r="I39" s="468">
        <v>0</v>
      </c>
      <c r="J39" s="478">
        <v>0</v>
      </c>
      <c r="K39" s="468">
        <v>0</v>
      </c>
      <c r="L39" s="478">
        <v>9</v>
      </c>
      <c r="M39" s="478">
        <v>23</v>
      </c>
      <c r="N39" s="478"/>
    </row>
    <row r="40" spans="1:13" s="466" customFormat="1" ht="12.75" customHeight="1">
      <c r="A40" s="475" t="s">
        <v>501</v>
      </c>
      <c r="B40" s="490">
        <v>14</v>
      </c>
      <c r="C40" s="478">
        <v>50</v>
      </c>
      <c r="D40" s="478">
        <v>19</v>
      </c>
      <c r="E40" s="468">
        <v>5</v>
      </c>
      <c r="F40" s="478">
        <v>1</v>
      </c>
      <c r="G40" s="468">
        <v>3</v>
      </c>
      <c r="H40" s="478">
        <v>2</v>
      </c>
      <c r="I40" s="468">
        <v>3</v>
      </c>
      <c r="J40" s="478">
        <v>4</v>
      </c>
      <c r="K40" s="478">
        <v>2</v>
      </c>
      <c r="L40" s="478">
        <v>7</v>
      </c>
      <c r="M40" s="478">
        <v>14</v>
      </c>
    </row>
    <row r="41" spans="1:13" s="466" customFormat="1" ht="12.75" customHeight="1" thickBot="1">
      <c r="A41" s="475" t="s">
        <v>502</v>
      </c>
      <c r="B41" s="491">
        <v>9</v>
      </c>
      <c r="C41" s="488">
        <v>50</v>
      </c>
      <c r="D41" s="488">
        <v>38</v>
      </c>
      <c r="E41" s="488">
        <v>0</v>
      </c>
      <c r="F41" s="489">
        <v>0</v>
      </c>
      <c r="G41" s="488">
        <v>2</v>
      </c>
      <c r="H41" s="489">
        <v>3</v>
      </c>
      <c r="I41" s="489">
        <v>0</v>
      </c>
      <c r="J41" s="489">
        <v>1</v>
      </c>
      <c r="K41" s="489">
        <v>1</v>
      </c>
      <c r="L41" s="488">
        <v>6</v>
      </c>
      <c r="M41" s="488">
        <v>14</v>
      </c>
    </row>
    <row r="42" spans="1:13" s="18" customFormat="1" ht="18.75" customHeight="1">
      <c r="A42" s="221" t="s">
        <v>480</v>
      </c>
      <c r="B42" s="222" t="s">
        <v>515</v>
      </c>
      <c r="C42" s="222" t="s">
        <v>516</v>
      </c>
      <c r="D42" s="222" t="s">
        <v>517</v>
      </c>
      <c r="E42" s="222" t="s">
        <v>518</v>
      </c>
      <c r="F42" s="222" t="s">
        <v>519</v>
      </c>
      <c r="G42" s="222" t="s">
        <v>520</v>
      </c>
      <c r="H42" s="230" t="s">
        <v>521</v>
      </c>
      <c r="I42" s="222" t="s">
        <v>522</v>
      </c>
      <c r="J42" s="222" t="s">
        <v>523</v>
      </c>
      <c r="K42" s="222" t="s">
        <v>524</v>
      </c>
      <c r="L42" s="222" t="s">
        <v>525</v>
      </c>
      <c r="M42" s="9" t="s">
        <v>526</v>
      </c>
    </row>
    <row r="43" spans="1:13" s="466" customFormat="1" ht="12.75" customHeight="1">
      <c r="A43" s="479" t="s">
        <v>527</v>
      </c>
      <c r="B43" s="484">
        <v>68</v>
      </c>
      <c r="C43" s="485">
        <v>80</v>
      </c>
      <c r="D43" s="485">
        <v>248</v>
      </c>
      <c r="E43" s="485">
        <v>1499</v>
      </c>
      <c r="F43" s="485">
        <v>965</v>
      </c>
      <c r="G43" s="485">
        <v>154</v>
      </c>
      <c r="H43" s="485">
        <v>51</v>
      </c>
      <c r="I43" s="485">
        <v>77</v>
      </c>
      <c r="J43" s="485">
        <v>71</v>
      </c>
      <c r="K43" s="485">
        <v>786</v>
      </c>
      <c r="L43" s="485">
        <v>776</v>
      </c>
      <c r="M43" s="485">
        <v>129</v>
      </c>
    </row>
    <row r="44" spans="1:13" s="466" customFormat="1" ht="12.75" customHeight="1">
      <c r="A44" s="480" t="s">
        <v>528</v>
      </c>
      <c r="B44" s="484">
        <v>102</v>
      </c>
      <c r="C44" s="485">
        <v>70</v>
      </c>
      <c r="D44" s="485">
        <v>315</v>
      </c>
      <c r="E44" s="485">
        <v>1454</v>
      </c>
      <c r="F44" s="485">
        <v>875</v>
      </c>
      <c r="G44" s="485">
        <v>137</v>
      </c>
      <c r="H44" s="485">
        <v>52</v>
      </c>
      <c r="I44" s="485">
        <v>59</v>
      </c>
      <c r="J44" s="485">
        <v>74</v>
      </c>
      <c r="K44" s="485">
        <v>806</v>
      </c>
      <c r="L44" s="485">
        <v>801</v>
      </c>
      <c r="M44" s="485">
        <v>133</v>
      </c>
    </row>
    <row r="45" spans="1:13" s="466" customFormat="1" ht="12.75" customHeight="1">
      <c r="A45" s="480" t="s">
        <v>529</v>
      </c>
      <c r="B45" s="484">
        <v>59</v>
      </c>
      <c r="C45" s="485">
        <v>74</v>
      </c>
      <c r="D45" s="485">
        <v>316</v>
      </c>
      <c r="E45" s="485">
        <v>1437</v>
      </c>
      <c r="F45" s="485">
        <v>824</v>
      </c>
      <c r="G45" s="485">
        <v>106</v>
      </c>
      <c r="H45" s="485">
        <v>62</v>
      </c>
      <c r="I45" s="485">
        <v>56</v>
      </c>
      <c r="J45" s="485">
        <v>53</v>
      </c>
      <c r="K45" s="485">
        <v>826</v>
      </c>
      <c r="L45" s="485">
        <v>750</v>
      </c>
      <c r="M45" s="485">
        <v>144</v>
      </c>
    </row>
    <row r="46" spans="1:13" s="466" customFormat="1" ht="12.75" customHeight="1">
      <c r="A46" s="480" t="s">
        <v>530</v>
      </c>
      <c r="B46" s="484">
        <v>56</v>
      </c>
      <c r="C46" s="485">
        <v>96</v>
      </c>
      <c r="D46" s="485">
        <v>314</v>
      </c>
      <c r="E46" s="485">
        <v>1491</v>
      </c>
      <c r="F46" s="485">
        <v>832</v>
      </c>
      <c r="G46" s="485">
        <v>107</v>
      </c>
      <c r="H46" s="485">
        <v>51</v>
      </c>
      <c r="I46" s="485">
        <v>81</v>
      </c>
      <c r="J46" s="485">
        <v>57</v>
      </c>
      <c r="K46" s="485">
        <v>811</v>
      </c>
      <c r="L46" s="485">
        <v>784</v>
      </c>
      <c r="M46" s="485">
        <v>142</v>
      </c>
    </row>
    <row r="47" spans="1:13" s="466" customFormat="1" ht="12.75" customHeight="1">
      <c r="A47" s="481" t="s">
        <v>550</v>
      </c>
      <c r="B47" s="486">
        <v>65</v>
      </c>
      <c r="C47" s="487">
        <v>100</v>
      </c>
      <c r="D47" s="487">
        <v>299</v>
      </c>
      <c r="E47" s="487">
        <v>1323</v>
      </c>
      <c r="F47" s="487">
        <v>852</v>
      </c>
      <c r="G47" s="487">
        <v>98</v>
      </c>
      <c r="H47" s="487">
        <v>38</v>
      </c>
      <c r="I47" s="487">
        <v>73</v>
      </c>
      <c r="J47" s="487">
        <v>50</v>
      </c>
      <c r="K47" s="487">
        <v>711</v>
      </c>
      <c r="L47" s="487">
        <v>722</v>
      </c>
      <c r="M47" s="487">
        <v>135</v>
      </c>
    </row>
    <row r="48" s="466" customFormat="1" ht="6" customHeight="1">
      <c r="B48" s="484"/>
    </row>
    <row r="49" spans="1:14" s="466" customFormat="1" ht="12.75" customHeight="1">
      <c r="A49" s="482" t="s">
        <v>531</v>
      </c>
      <c r="B49" s="490">
        <v>3</v>
      </c>
      <c r="C49" s="478">
        <v>6</v>
      </c>
      <c r="D49" s="478">
        <v>10</v>
      </c>
      <c r="E49" s="478">
        <v>55</v>
      </c>
      <c r="F49" s="478">
        <v>30</v>
      </c>
      <c r="G49" s="478">
        <v>8</v>
      </c>
      <c r="H49" s="478">
        <v>3</v>
      </c>
      <c r="I49" s="478">
        <v>3</v>
      </c>
      <c r="J49" s="478">
        <v>0</v>
      </c>
      <c r="K49" s="478">
        <v>26</v>
      </c>
      <c r="L49" s="478">
        <v>21</v>
      </c>
      <c r="M49" s="478">
        <v>12</v>
      </c>
      <c r="N49" s="478"/>
    </row>
    <row r="50" spans="1:13" s="466" customFormat="1" ht="12.75" customHeight="1">
      <c r="A50" s="480" t="s">
        <v>532</v>
      </c>
      <c r="B50" s="490">
        <v>3</v>
      </c>
      <c r="C50" s="478">
        <v>3</v>
      </c>
      <c r="D50" s="478">
        <v>20</v>
      </c>
      <c r="E50" s="478">
        <v>58</v>
      </c>
      <c r="F50" s="478">
        <v>53</v>
      </c>
      <c r="G50" s="478">
        <v>2</v>
      </c>
      <c r="H50" s="478">
        <v>2</v>
      </c>
      <c r="I50" s="468">
        <v>1</v>
      </c>
      <c r="J50" s="468">
        <v>7</v>
      </c>
      <c r="K50" s="478">
        <v>53</v>
      </c>
      <c r="L50" s="478">
        <v>28</v>
      </c>
      <c r="M50" s="478">
        <v>5</v>
      </c>
    </row>
    <row r="51" spans="1:13" s="466" customFormat="1" ht="12.75" customHeight="1">
      <c r="A51" s="480" t="s">
        <v>493</v>
      </c>
      <c r="B51" s="490">
        <v>18</v>
      </c>
      <c r="C51" s="478">
        <v>29</v>
      </c>
      <c r="D51" s="478">
        <v>112</v>
      </c>
      <c r="E51" s="478">
        <v>464</v>
      </c>
      <c r="F51" s="478">
        <v>265</v>
      </c>
      <c r="G51" s="478">
        <v>32</v>
      </c>
      <c r="H51" s="478">
        <v>14</v>
      </c>
      <c r="I51" s="478">
        <v>20</v>
      </c>
      <c r="J51" s="478">
        <v>19</v>
      </c>
      <c r="K51" s="478">
        <v>242</v>
      </c>
      <c r="L51" s="478">
        <v>244</v>
      </c>
      <c r="M51" s="478">
        <v>42</v>
      </c>
    </row>
    <row r="52" spans="1:13" s="466" customFormat="1" ht="12.75" customHeight="1">
      <c r="A52" s="480" t="s">
        <v>494</v>
      </c>
      <c r="B52" s="490">
        <v>4</v>
      </c>
      <c r="C52" s="478">
        <v>16</v>
      </c>
      <c r="D52" s="478">
        <v>46</v>
      </c>
      <c r="E52" s="478">
        <v>178</v>
      </c>
      <c r="F52" s="478">
        <v>102</v>
      </c>
      <c r="G52" s="478">
        <v>11</v>
      </c>
      <c r="H52" s="478">
        <v>2</v>
      </c>
      <c r="I52" s="478">
        <v>17</v>
      </c>
      <c r="J52" s="478">
        <v>10</v>
      </c>
      <c r="K52" s="478">
        <v>86</v>
      </c>
      <c r="L52" s="478">
        <v>87</v>
      </c>
      <c r="M52" s="478">
        <v>6</v>
      </c>
    </row>
    <row r="53" spans="1:13" s="466" customFormat="1" ht="12.75" customHeight="1">
      <c r="A53" s="480" t="s">
        <v>495</v>
      </c>
      <c r="B53" s="490">
        <v>5</v>
      </c>
      <c r="C53" s="478">
        <v>2</v>
      </c>
      <c r="D53" s="478">
        <v>23</v>
      </c>
      <c r="E53" s="478">
        <v>85</v>
      </c>
      <c r="F53" s="478">
        <v>43</v>
      </c>
      <c r="G53" s="478">
        <v>3</v>
      </c>
      <c r="H53" s="478">
        <v>0</v>
      </c>
      <c r="I53" s="468">
        <v>6</v>
      </c>
      <c r="J53" s="478">
        <v>0</v>
      </c>
      <c r="K53" s="478">
        <v>26</v>
      </c>
      <c r="L53" s="478">
        <v>28</v>
      </c>
      <c r="M53" s="478">
        <v>10</v>
      </c>
    </row>
    <row r="54" spans="1:13" s="466" customFormat="1" ht="12.75" customHeight="1">
      <c r="A54" s="480" t="s">
        <v>496</v>
      </c>
      <c r="B54" s="490">
        <v>10</v>
      </c>
      <c r="C54" s="478">
        <v>6</v>
      </c>
      <c r="D54" s="478">
        <v>8</v>
      </c>
      <c r="E54" s="478">
        <v>71</v>
      </c>
      <c r="F54" s="478">
        <v>43</v>
      </c>
      <c r="G54" s="478">
        <v>4</v>
      </c>
      <c r="H54" s="478">
        <v>1</v>
      </c>
      <c r="I54" s="478">
        <v>2</v>
      </c>
      <c r="J54" s="478">
        <v>3</v>
      </c>
      <c r="K54" s="478">
        <v>44</v>
      </c>
      <c r="L54" s="478">
        <v>21</v>
      </c>
      <c r="M54" s="478">
        <v>8</v>
      </c>
    </row>
    <row r="55" spans="1:13" s="466" customFormat="1" ht="12.75" customHeight="1">
      <c r="A55" s="480" t="s">
        <v>497</v>
      </c>
      <c r="B55" s="490">
        <v>5</v>
      </c>
      <c r="C55" s="478">
        <v>6</v>
      </c>
      <c r="D55" s="478">
        <v>6</v>
      </c>
      <c r="E55" s="478">
        <v>90</v>
      </c>
      <c r="F55" s="478">
        <v>55</v>
      </c>
      <c r="G55" s="478">
        <v>10</v>
      </c>
      <c r="H55" s="478">
        <v>1</v>
      </c>
      <c r="I55" s="478">
        <v>8</v>
      </c>
      <c r="J55" s="478">
        <v>3</v>
      </c>
      <c r="K55" s="478">
        <v>42</v>
      </c>
      <c r="L55" s="478">
        <v>74</v>
      </c>
      <c r="M55" s="478">
        <v>5</v>
      </c>
    </row>
    <row r="56" spans="1:13" s="466" customFormat="1" ht="12.75" customHeight="1">
      <c r="A56" s="480" t="s">
        <v>498</v>
      </c>
      <c r="B56" s="490">
        <v>5</v>
      </c>
      <c r="C56" s="478">
        <v>4</v>
      </c>
      <c r="D56" s="478">
        <v>10</v>
      </c>
      <c r="E56" s="478">
        <v>81</v>
      </c>
      <c r="F56" s="478">
        <v>65</v>
      </c>
      <c r="G56" s="478">
        <v>6</v>
      </c>
      <c r="H56" s="478">
        <v>5</v>
      </c>
      <c r="I56" s="478">
        <v>3</v>
      </c>
      <c r="J56" s="468">
        <v>2</v>
      </c>
      <c r="K56" s="478">
        <v>37</v>
      </c>
      <c r="L56" s="478">
        <v>44</v>
      </c>
      <c r="M56" s="478">
        <v>3</v>
      </c>
    </row>
    <row r="57" spans="1:13" s="466" customFormat="1" ht="12.75" customHeight="1">
      <c r="A57" s="480" t="s">
        <v>499</v>
      </c>
      <c r="B57" s="490">
        <v>1</v>
      </c>
      <c r="C57" s="478">
        <v>7</v>
      </c>
      <c r="D57" s="478">
        <v>21</v>
      </c>
      <c r="E57" s="478">
        <v>78</v>
      </c>
      <c r="F57" s="478">
        <v>76</v>
      </c>
      <c r="G57" s="478">
        <v>11</v>
      </c>
      <c r="H57" s="478">
        <v>3</v>
      </c>
      <c r="I57" s="468">
        <v>3</v>
      </c>
      <c r="J57" s="478">
        <v>2</v>
      </c>
      <c r="K57" s="478">
        <v>34</v>
      </c>
      <c r="L57" s="478">
        <v>52</v>
      </c>
      <c r="M57" s="478">
        <v>14</v>
      </c>
    </row>
    <row r="58" spans="1:13" s="466" customFormat="1" ht="12.75" customHeight="1">
      <c r="A58" s="480" t="s">
        <v>500</v>
      </c>
      <c r="B58" s="490">
        <v>1</v>
      </c>
      <c r="C58" s="478">
        <v>5</v>
      </c>
      <c r="D58" s="478">
        <v>17</v>
      </c>
      <c r="E58" s="478">
        <v>63</v>
      </c>
      <c r="F58" s="478">
        <v>55</v>
      </c>
      <c r="G58" s="478">
        <v>7</v>
      </c>
      <c r="H58" s="478">
        <v>1</v>
      </c>
      <c r="I58" s="478">
        <v>0</v>
      </c>
      <c r="J58" s="478">
        <v>2</v>
      </c>
      <c r="K58" s="478">
        <v>54</v>
      </c>
      <c r="L58" s="478">
        <v>56</v>
      </c>
      <c r="M58" s="478">
        <v>13</v>
      </c>
    </row>
    <row r="59" spans="1:13" s="466" customFormat="1" ht="12.75" customHeight="1">
      <c r="A59" s="480" t="s">
        <v>501</v>
      </c>
      <c r="B59" s="490">
        <v>7</v>
      </c>
      <c r="C59" s="478">
        <v>8</v>
      </c>
      <c r="D59" s="478">
        <v>18</v>
      </c>
      <c r="E59" s="478">
        <v>50</v>
      </c>
      <c r="F59" s="478">
        <v>31</v>
      </c>
      <c r="G59" s="478">
        <v>4</v>
      </c>
      <c r="H59" s="478">
        <v>1</v>
      </c>
      <c r="I59" s="478">
        <v>6</v>
      </c>
      <c r="J59" s="478">
        <v>0</v>
      </c>
      <c r="K59" s="478">
        <v>34</v>
      </c>
      <c r="L59" s="478">
        <v>24</v>
      </c>
      <c r="M59" s="478">
        <v>6</v>
      </c>
    </row>
    <row r="60" spans="1:13" s="466" customFormat="1" ht="12.75" customHeight="1" thickBot="1">
      <c r="A60" s="480" t="s">
        <v>502</v>
      </c>
      <c r="B60" s="491">
        <v>3</v>
      </c>
      <c r="C60" s="488">
        <v>8</v>
      </c>
      <c r="D60" s="488">
        <v>8</v>
      </c>
      <c r="E60" s="488">
        <v>50</v>
      </c>
      <c r="F60" s="488">
        <v>34</v>
      </c>
      <c r="G60" s="488">
        <v>0</v>
      </c>
      <c r="H60" s="488">
        <v>5</v>
      </c>
      <c r="I60" s="488">
        <v>4</v>
      </c>
      <c r="J60" s="488">
        <v>2</v>
      </c>
      <c r="K60" s="488">
        <v>33</v>
      </c>
      <c r="L60" s="488">
        <v>43</v>
      </c>
      <c r="M60" s="488">
        <v>11</v>
      </c>
    </row>
    <row r="61" spans="1:13" s="18" customFormat="1" ht="18.75" customHeight="1">
      <c r="A61" s="221" t="s">
        <v>480</v>
      </c>
      <c r="B61" s="222" t="s">
        <v>533</v>
      </c>
      <c r="C61" s="222" t="s">
        <v>534</v>
      </c>
      <c r="D61" s="222" t="s">
        <v>535</v>
      </c>
      <c r="E61" s="222" t="s">
        <v>536</v>
      </c>
      <c r="F61" s="222" t="s">
        <v>537</v>
      </c>
      <c r="G61" s="222" t="s">
        <v>538</v>
      </c>
      <c r="H61" s="222" t="s">
        <v>539</v>
      </c>
      <c r="I61" s="222" t="s">
        <v>540</v>
      </c>
      <c r="J61" s="222" t="s">
        <v>541</v>
      </c>
      <c r="K61" s="230" t="s">
        <v>542</v>
      </c>
      <c r="L61" s="222" t="s">
        <v>543</v>
      </c>
      <c r="M61" s="9" t="s">
        <v>544</v>
      </c>
    </row>
    <row r="62" spans="1:13" s="466" customFormat="1" ht="12.75" customHeight="1">
      <c r="A62" s="479" t="s">
        <v>527</v>
      </c>
      <c r="B62" s="484">
        <v>1042</v>
      </c>
      <c r="C62" s="485">
        <v>1681</v>
      </c>
      <c r="D62" s="485">
        <v>833</v>
      </c>
      <c r="E62" s="485">
        <v>463</v>
      </c>
      <c r="F62" s="485">
        <v>22</v>
      </c>
      <c r="G62" s="485">
        <v>37</v>
      </c>
      <c r="H62" s="485">
        <v>58</v>
      </c>
      <c r="I62" s="485">
        <v>73</v>
      </c>
      <c r="J62" s="485">
        <v>40</v>
      </c>
      <c r="K62" s="485">
        <v>76</v>
      </c>
      <c r="L62" s="485">
        <v>55</v>
      </c>
      <c r="M62" s="485">
        <v>705</v>
      </c>
    </row>
    <row r="63" spans="1:13" s="466" customFormat="1" ht="12.75" customHeight="1">
      <c r="A63" s="480" t="s">
        <v>528</v>
      </c>
      <c r="B63" s="484">
        <v>954</v>
      </c>
      <c r="C63" s="485">
        <v>1718</v>
      </c>
      <c r="D63" s="485">
        <v>794</v>
      </c>
      <c r="E63" s="485">
        <v>553</v>
      </c>
      <c r="F63" s="485">
        <v>40</v>
      </c>
      <c r="G63" s="485">
        <v>51</v>
      </c>
      <c r="H63" s="485">
        <v>76</v>
      </c>
      <c r="I63" s="485">
        <v>49</v>
      </c>
      <c r="J63" s="485">
        <v>56</v>
      </c>
      <c r="K63" s="485">
        <v>63</v>
      </c>
      <c r="L63" s="485">
        <v>40</v>
      </c>
      <c r="M63" s="485">
        <v>1070</v>
      </c>
    </row>
    <row r="64" spans="1:13" s="466" customFormat="1" ht="12.75" customHeight="1">
      <c r="A64" s="480" t="s">
        <v>529</v>
      </c>
      <c r="B64" s="484">
        <v>821</v>
      </c>
      <c r="C64" s="485">
        <v>1531</v>
      </c>
      <c r="D64" s="485">
        <v>702</v>
      </c>
      <c r="E64" s="485">
        <v>476</v>
      </c>
      <c r="F64" s="485">
        <v>55</v>
      </c>
      <c r="G64" s="485">
        <v>82</v>
      </c>
      <c r="H64" s="485">
        <v>104</v>
      </c>
      <c r="I64" s="485">
        <v>68</v>
      </c>
      <c r="J64" s="485">
        <v>47</v>
      </c>
      <c r="K64" s="485">
        <v>58</v>
      </c>
      <c r="L64" s="485">
        <v>49</v>
      </c>
      <c r="M64" s="485">
        <v>898</v>
      </c>
    </row>
    <row r="65" spans="1:13" s="466" customFormat="1" ht="12.75" customHeight="1">
      <c r="A65" s="480" t="s">
        <v>530</v>
      </c>
      <c r="B65" s="484">
        <v>788</v>
      </c>
      <c r="C65" s="485">
        <v>1501</v>
      </c>
      <c r="D65" s="485">
        <v>658</v>
      </c>
      <c r="E65" s="485">
        <v>508</v>
      </c>
      <c r="F65" s="485">
        <v>28</v>
      </c>
      <c r="G65" s="485">
        <v>41</v>
      </c>
      <c r="H65" s="485">
        <v>55</v>
      </c>
      <c r="I65" s="485">
        <v>45</v>
      </c>
      <c r="J65" s="485">
        <v>48</v>
      </c>
      <c r="K65" s="485">
        <v>53</v>
      </c>
      <c r="L65" s="485">
        <v>61</v>
      </c>
      <c r="M65" s="485">
        <v>849</v>
      </c>
    </row>
    <row r="66" spans="1:13" s="466" customFormat="1" ht="12.75" customHeight="1">
      <c r="A66" s="481" t="s">
        <v>550</v>
      </c>
      <c r="B66" s="486">
        <v>837</v>
      </c>
      <c r="C66" s="487">
        <v>1505</v>
      </c>
      <c r="D66" s="487">
        <v>627</v>
      </c>
      <c r="E66" s="487">
        <v>416</v>
      </c>
      <c r="F66" s="487">
        <v>29</v>
      </c>
      <c r="G66" s="487">
        <v>67</v>
      </c>
      <c r="H66" s="487">
        <v>62</v>
      </c>
      <c r="I66" s="487">
        <v>62</v>
      </c>
      <c r="J66" s="487">
        <v>62</v>
      </c>
      <c r="K66" s="487">
        <v>72</v>
      </c>
      <c r="L66" s="487">
        <v>80</v>
      </c>
      <c r="M66" s="487">
        <v>904</v>
      </c>
    </row>
    <row r="67" s="466" customFormat="1" ht="6" customHeight="1">
      <c r="B67" s="484"/>
    </row>
    <row r="68" spans="1:13" s="466" customFormat="1" ht="12.75" customHeight="1">
      <c r="A68" s="482" t="s">
        <v>531</v>
      </c>
      <c r="B68" s="490">
        <v>36</v>
      </c>
      <c r="C68" s="478">
        <v>66</v>
      </c>
      <c r="D68" s="478">
        <v>40</v>
      </c>
      <c r="E68" s="478">
        <v>18</v>
      </c>
      <c r="F68" s="478">
        <v>0</v>
      </c>
      <c r="G68" s="478">
        <v>1</v>
      </c>
      <c r="H68" s="478">
        <v>4</v>
      </c>
      <c r="I68" s="478">
        <v>7</v>
      </c>
      <c r="J68" s="478">
        <v>9</v>
      </c>
      <c r="K68" s="478">
        <v>3</v>
      </c>
      <c r="L68" s="468">
        <v>15</v>
      </c>
      <c r="M68" s="478">
        <v>47</v>
      </c>
    </row>
    <row r="69" spans="1:13" s="466" customFormat="1" ht="12.75" customHeight="1">
      <c r="A69" s="480" t="s">
        <v>532</v>
      </c>
      <c r="B69" s="490">
        <v>50</v>
      </c>
      <c r="C69" s="478">
        <v>106</v>
      </c>
      <c r="D69" s="478">
        <v>50</v>
      </c>
      <c r="E69" s="478">
        <v>17</v>
      </c>
      <c r="F69" s="468">
        <v>3</v>
      </c>
      <c r="G69" s="478">
        <v>4</v>
      </c>
      <c r="H69" s="478">
        <v>4</v>
      </c>
      <c r="I69" s="478">
        <v>2</v>
      </c>
      <c r="J69" s="478">
        <v>10</v>
      </c>
      <c r="K69" s="478">
        <v>1</v>
      </c>
      <c r="L69" s="478">
        <v>0</v>
      </c>
      <c r="M69" s="478">
        <v>66</v>
      </c>
    </row>
    <row r="70" spans="1:13" s="466" customFormat="1" ht="12.75" customHeight="1">
      <c r="A70" s="480" t="s">
        <v>493</v>
      </c>
      <c r="B70" s="490">
        <v>253</v>
      </c>
      <c r="C70" s="478">
        <v>439</v>
      </c>
      <c r="D70" s="478">
        <v>159</v>
      </c>
      <c r="E70" s="478">
        <v>127</v>
      </c>
      <c r="F70" s="478">
        <v>3</v>
      </c>
      <c r="G70" s="478">
        <v>29</v>
      </c>
      <c r="H70" s="478">
        <v>21</v>
      </c>
      <c r="I70" s="478">
        <v>11</v>
      </c>
      <c r="J70" s="478">
        <v>16</v>
      </c>
      <c r="K70" s="478">
        <v>29</v>
      </c>
      <c r="L70" s="478">
        <v>28</v>
      </c>
      <c r="M70" s="478">
        <v>139</v>
      </c>
    </row>
    <row r="71" spans="1:13" s="466" customFormat="1" ht="12.75" customHeight="1">
      <c r="A71" s="480" t="s">
        <v>494</v>
      </c>
      <c r="B71" s="490">
        <v>85</v>
      </c>
      <c r="C71" s="478">
        <v>187</v>
      </c>
      <c r="D71" s="478">
        <v>81</v>
      </c>
      <c r="E71" s="478">
        <v>53</v>
      </c>
      <c r="F71" s="478">
        <v>13</v>
      </c>
      <c r="G71" s="478">
        <v>10</v>
      </c>
      <c r="H71" s="478">
        <v>5</v>
      </c>
      <c r="I71" s="478">
        <v>15</v>
      </c>
      <c r="J71" s="478">
        <v>2</v>
      </c>
      <c r="K71" s="478">
        <v>8</v>
      </c>
      <c r="L71" s="478">
        <v>6</v>
      </c>
      <c r="M71" s="478">
        <v>79</v>
      </c>
    </row>
    <row r="72" spans="1:13" s="466" customFormat="1" ht="12.75" customHeight="1">
      <c r="A72" s="480" t="s">
        <v>495</v>
      </c>
      <c r="B72" s="490">
        <v>32</v>
      </c>
      <c r="C72" s="478">
        <v>112</v>
      </c>
      <c r="D72" s="478">
        <v>16</v>
      </c>
      <c r="E72" s="478">
        <v>19</v>
      </c>
      <c r="F72" s="468">
        <v>0</v>
      </c>
      <c r="G72" s="478">
        <v>1</v>
      </c>
      <c r="H72" s="478">
        <v>2</v>
      </c>
      <c r="I72" s="478">
        <v>8</v>
      </c>
      <c r="J72" s="478">
        <v>3</v>
      </c>
      <c r="K72" s="478">
        <v>9</v>
      </c>
      <c r="L72" s="468">
        <v>1</v>
      </c>
      <c r="M72" s="478">
        <v>74</v>
      </c>
    </row>
    <row r="73" spans="1:13" s="466" customFormat="1" ht="12.75" customHeight="1">
      <c r="A73" s="480" t="s">
        <v>496</v>
      </c>
      <c r="B73" s="490">
        <v>49</v>
      </c>
      <c r="C73" s="478">
        <v>70</v>
      </c>
      <c r="D73" s="478">
        <v>27</v>
      </c>
      <c r="E73" s="478">
        <v>20</v>
      </c>
      <c r="F73" s="478">
        <v>1</v>
      </c>
      <c r="G73" s="478">
        <v>0</v>
      </c>
      <c r="H73" s="468">
        <v>3</v>
      </c>
      <c r="I73" s="468">
        <v>3</v>
      </c>
      <c r="J73" s="478">
        <v>2</v>
      </c>
      <c r="K73" s="478">
        <v>1</v>
      </c>
      <c r="L73" s="468">
        <v>1</v>
      </c>
      <c r="M73" s="478">
        <v>83</v>
      </c>
    </row>
    <row r="74" spans="1:13" s="466" customFormat="1" ht="12.75" customHeight="1">
      <c r="A74" s="480" t="s">
        <v>497</v>
      </c>
      <c r="B74" s="490">
        <v>74</v>
      </c>
      <c r="C74" s="478">
        <v>123</v>
      </c>
      <c r="D74" s="478">
        <v>69</v>
      </c>
      <c r="E74" s="478">
        <v>25</v>
      </c>
      <c r="F74" s="478">
        <v>0</v>
      </c>
      <c r="G74" s="478">
        <v>5</v>
      </c>
      <c r="H74" s="478">
        <v>8</v>
      </c>
      <c r="I74" s="478">
        <v>1</v>
      </c>
      <c r="J74" s="478">
        <v>5</v>
      </c>
      <c r="K74" s="478">
        <v>3</v>
      </c>
      <c r="L74" s="478">
        <v>4</v>
      </c>
      <c r="M74" s="478">
        <v>82</v>
      </c>
    </row>
    <row r="75" spans="1:13" s="466" customFormat="1" ht="12.75" customHeight="1">
      <c r="A75" s="480" t="s">
        <v>498</v>
      </c>
      <c r="B75" s="490">
        <v>52</v>
      </c>
      <c r="C75" s="478">
        <v>93</v>
      </c>
      <c r="D75" s="478">
        <v>46</v>
      </c>
      <c r="E75" s="478">
        <v>23</v>
      </c>
      <c r="F75" s="478">
        <v>1</v>
      </c>
      <c r="G75" s="478">
        <v>3</v>
      </c>
      <c r="H75" s="478">
        <v>3</v>
      </c>
      <c r="I75" s="468">
        <v>6</v>
      </c>
      <c r="J75" s="478">
        <v>5</v>
      </c>
      <c r="K75" s="478">
        <v>5</v>
      </c>
      <c r="L75" s="478">
        <v>1</v>
      </c>
      <c r="M75" s="478">
        <v>102</v>
      </c>
    </row>
    <row r="76" spans="1:13" s="466" customFormat="1" ht="12.75" customHeight="1">
      <c r="A76" s="480" t="s">
        <v>499</v>
      </c>
      <c r="B76" s="490">
        <v>56</v>
      </c>
      <c r="C76" s="478">
        <v>109</v>
      </c>
      <c r="D76" s="478">
        <v>63</v>
      </c>
      <c r="E76" s="478">
        <v>21</v>
      </c>
      <c r="F76" s="478">
        <v>0</v>
      </c>
      <c r="G76" s="478">
        <v>7</v>
      </c>
      <c r="H76" s="478">
        <v>6</v>
      </c>
      <c r="I76" s="478">
        <v>1</v>
      </c>
      <c r="J76" s="468">
        <v>0</v>
      </c>
      <c r="K76" s="478">
        <v>3</v>
      </c>
      <c r="L76" s="468">
        <v>10</v>
      </c>
      <c r="M76" s="478">
        <v>70</v>
      </c>
    </row>
    <row r="77" spans="1:13" s="466" customFormat="1" ht="12.75" customHeight="1">
      <c r="A77" s="480" t="s">
        <v>500</v>
      </c>
      <c r="B77" s="490">
        <v>53</v>
      </c>
      <c r="C77" s="478">
        <v>80</v>
      </c>
      <c r="D77" s="478">
        <v>35</v>
      </c>
      <c r="E77" s="478">
        <v>40</v>
      </c>
      <c r="F77" s="478">
        <v>1</v>
      </c>
      <c r="G77" s="478">
        <v>1</v>
      </c>
      <c r="H77" s="478">
        <v>2</v>
      </c>
      <c r="I77" s="478">
        <v>3</v>
      </c>
      <c r="J77" s="478">
        <v>5</v>
      </c>
      <c r="K77" s="478">
        <v>6</v>
      </c>
      <c r="L77" s="478">
        <v>4</v>
      </c>
      <c r="M77" s="478">
        <v>43</v>
      </c>
    </row>
    <row r="78" spans="1:13" s="466" customFormat="1" ht="12.75" customHeight="1">
      <c r="A78" s="480" t="s">
        <v>501</v>
      </c>
      <c r="B78" s="490">
        <v>45</v>
      </c>
      <c r="C78" s="478">
        <v>65</v>
      </c>
      <c r="D78" s="478">
        <v>21</v>
      </c>
      <c r="E78" s="478">
        <v>21</v>
      </c>
      <c r="F78" s="478">
        <v>2</v>
      </c>
      <c r="G78" s="468">
        <v>2</v>
      </c>
      <c r="H78" s="478">
        <v>4</v>
      </c>
      <c r="I78" s="478">
        <v>3</v>
      </c>
      <c r="J78" s="478">
        <v>2</v>
      </c>
      <c r="K78" s="478">
        <v>0</v>
      </c>
      <c r="L78" s="478">
        <v>4</v>
      </c>
      <c r="M78" s="478">
        <v>66</v>
      </c>
    </row>
    <row r="79" spans="1:13" s="466" customFormat="1" ht="12.75" customHeight="1" thickBot="1">
      <c r="A79" s="483" t="s">
        <v>502</v>
      </c>
      <c r="B79" s="491">
        <v>52</v>
      </c>
      <c r="C79" s="488">
        <v>55</v>
      </c>
      <c r="D79" s="488">
        <v>20</v>
      </c>
      <c r="E79" s="488">
        <v>32</v>
      </c>
      <c r="F79" s="489">
        <v>5</v>
      </c>
      <c r="G79" s="488">
        <v>4</v>
      </c>
      <c r="H79" s="488">
        <v>0</v>
      </c>
      <c r="I79" s="489">
        <v>2</v>
      </c>
      <c r="J79" s="488">
        <v>3</v>
      </c>
      <c r="K79" s="488">
        <v>4</v>
      </c>
      <c r="L79" s="488">
        <v>6</v>
      </c>
      <c r="M79" s="488">
        <v>53</v>
      </c>
    </row>
    <row r="80" spans="1:13" ht="13.5">
      <c r="A80" s="131" t="s">
        <v>396</v>
      </c>
      <c r="B80" s="137"/>
      <c r="C80" s="137"/>
      <c r="D80" s="137"/>
      <c r="E80" s="137"/>
      <c r="F80" s="137"/>
      <c r="G80" s="137"/>
      <c r="H80" s="137"/>
      <c r="I80" s="137"/>
      <c r="J80" s="137"/>
      <c r="K80" s="137"/>
      <c r="L80" s="137"/>
      <c r="M80" s="137"/>
    </row>
  </sheetData>
  <printOptions/>
  <pageMargins left="0.5118110236220472" right="0.5118110236220472" top="0.31496062992125984" bottom="0.1968503937007874"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k7126</dc:creator>
  <cp:keywords/>
  <dc:description/>
  <cp:lastModifiedBy>k7126</cp:lastModifiedBy>
  <cp:lastPrinted>2007-02-01T02:27:22Z</cp:lastPrinted>
  <dcterms:created xsi:type="dcterms:W3CDTF">2006-11-28T04:10:18Z</dcterms:created>
  <dcterms:modified xsi:type="dcterms:W3CDTF">2007-10-04T01:49:56Z</dcterms:modified>
  <cp:category/>
  <cp:version/>
  <cp:contentType/>
  <cp:contentStatus/>
</cp:coreProperties>
</file>