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ile01\西部クリーンセンター\000連絡用\R6余剰電力最終稿（村中）\☆制限付き一般競争入札（３回目）\"/>
    </mc:Choice>
  </mc:AlternateContent>
  <xr:revisionPtr revIDLastSave="0" documentId="13_ncr:1_{57E9AA03-789E-441A-A4BA-615768BC0270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×入札書" sheetId="7" state="hidden" r:id="rId1"/>
    <sheet name="入札書  (元)" sheetId="9" state="hidden" r:id="rId2"/>
    <sheet name="入札書" sheetId="10" r:id="rId3"/>
    <sheet name="入札書 (2)" sheetId="11" state="hidden" r:id="rId4"/>
  </sheets>
  <definedNames>
    <definedName name="_xlnm.Print_Area" localSheetId="0">×入札書!$B$2:$L$38</definedName>
    <definedName name="_xlnm.Print_Area" localSheetId="2">入札書!$B$2:$L$48</definedName>
    <definedName name="_xlnm.Print_Area" localSheetId="1">'入札書  (元)'!$B$2:$L$45</definedName>
    <definedName name="_xlnm.Print_Area" localSheetId="3">'入札書 (2)'!$B$2:$L$44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0" l="1"/>
  <c r="N40" i="10"/>
  <c r="K40" i="10" s="1"/>
  <c r="N37" i="10"/>
  <c r="K37" i="10" s="1"/>
  <c r="N34" i="10"/>
  <c r="K34" i="10" s="1"/>
  <c r="K41" i="10" l="1"/>
  <c r="H41" i="11"/>
  <c r="G38" i="11"/>
  <c r="N37" i="11"/>
  <c r="K37" i="11"/>
  <c r="N35" i="11"/>
  <c r="K35" i="11"/>
  <c r="N33" i="11"/>
  <c r="K33" i="11" s="1"/>
  <c r="N39" i="10"/>
  <c r="K39" i="10" s="1"/>
  <c r="N36" i="10"/>
  <c r="K36" i="10" s="1"/>
  <c r="N33" i="10"/>
  <c r="K33" i="10" s="1"/>
  <c r="K38" i="11" l="1"/>
  <c r="N40" i="11" s="1"/>
  <c r="J26" i="11" l="1"/>
  <c r="I26" i="11"/>
  <c r="G26" i="11"/>
  <c r="H26" i="11"/>
  <c r="F26" i="11"/>
  <c r="H40" i="11"/>
  <c r="H41" i="9" l="1"/>
  <c r="G38" i="9"/>
  <c r="N37" i="9"/>
  <c r="K37" i="9" s="1"/>
  <c r="N35" i="9"/>
  <c r="K35" i="9" s="1"/>
  <c r="N33" i="9"/>
  <c r="K33" i="9" s="1"/>
  <c r="K38" i="9" l="1"/>
  <c r="H40" i="9" s="1"/>
  <c r="N40" i="9" s="1"/>
  <c r="I26" i="9" s="1"/>
  <c r="O37" i="7"/>
  <c r="K37" i="7" s="1"/>
  <c r="O35" i="7"/>
  <c r="K35" i="7" s="1"/>
  <c r="O33" i="7"/>
  <c r="K33" i="7" s="1"/>
  <c r="H26" i="9" l="1"/>
  <c r="G26" i="9"/>
  <c r="F26" i="9"/>
  <c r="J26" i="9"/>
  <c r="K38" i="7"/>
  <c r="L26" i="7" s="1"/>
  <c r="G26" i="7" l="1"/>
  <c r="K26" i="7"/>
  <c r="F26" i="7"/>
  <c r="E26" i="7"/>
  <c r="I26" i="7"/>
  <c r="D26" i="7"/>
  <c r="J26" i="7"/>
  <c r="H26" i="7"/>
  <c r="F25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_</author>
  </authors>
  <commentList>
    <comment ref="D2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下記の単価を入力すれば、自動表示しますので、ここには直接入力しないでください。</t>
        </r>
      </text>
    </comment>
    <comment ref="I3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単価のみ入力してください。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_</author>
  </authors>
  <commentList>
    <comment ref="F2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下記の単価を入力すれば、自動表示しますので、ここには直接入力しないでください。</t>
        </r>
      </text>
    </comment>
    <comment ref="I30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単価のみ入力してください。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_</author>
  </authors>
  <commentList>
    <comment ref="I30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夜間・休日時間帯、夏季、その他季のバイオ・非バイオの単価を入力してください。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_</author>
  </authors>
  <commentList>
    <comment ref="F25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下記の単価を入力すれば、自動表示しますので、ここには直接入力しないでください。</t>
        </r>
      </text>
    </comment>
    <comment ref="I30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単価のみ入力してください。</t>
        </r>
      </text>
    </comment>
  </commentList>
</comments>
</file>

<file path=xl/sharedStrings.xml><?xml version="1.0" encoding="utf-8"?>
<sst xmlns="http://schemas.openxmlformats.org/spreadsheetml/2006/main" count="167" uniqueCount="56">
  <si>
    <t>（宛先）</t>
    <rPh sb="1" eb="3">
      <t>アテサキ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</si>
  <si>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</si>
  <si>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</si>
  <si>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１　入札事項</t>
    <rPh sb="2" eb="4">
      <t>ニュウサツ</t>
    </rPh>
    <rPh sb="4" eb="6">
      <t>ジコウ</t>
    </rPh>
    <phoneticPr fontId="2"/>
  </si>
  <si>
    <t>２　入札金額</t>
    <rPh sb="2" eb="4">
      <t>ニュウサツ</t>
    </rPh>
    <rPh sb="4" eb="6">
      <t>キンガク</t>
    </rPh>
    <phoneticPr fontId="2"/>
  </si>
  <si>
    <t>円</t>
    <rPh sb="0" eb="1">
      <t>エン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</si>
  <si>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</si>
  <si>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</si>
  <si>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夜間・休日時間帯</t>
    <rPh sb="0" eb="2">
      <t>ヤカン</t>
    </rPh>
    <rPh sb="3" eb="5">
      <t>キュウジツ</t>
    </rPh>
    <rPh sb="5" eb="8">
      <t>ジカンタイ</t>
    </rPh>
    <phoneticPr fontId="2"/>
  </si>
  <si>
    <t>入    札    書</t>
    <rPh sb="0" eb="1">
      <t>イ</t>
    </rPh>
    <rPh sb="5" eb="6">
      <t>サツ</t>
    </rPh>
    <rPh sb="10" eb="11">
      <t>ショ</t>
    </rPh>
    <phoneticPr fontId="2"/>
  </si>
  <si>
    <t>単　　価</t>
    <rPh sb="0" eb="1">
      <t>タン</t>
    </rPh>
    <rPh sb="3" eb="4">
      <t>アタイ</t>
    </rPh>
    <phoneticPr fontId="2"/>
  </si>
  <si>
    <t>金　　額</t>
    <rPh sb="0" eb="1">
      <t>キン</t>
    </rPh>
    <rPh sb="3" eb="4">
      <t>ガク</t>
    </rPh>
    <phoneticPr fontId="2"/>
  </si>
  <si>
    <t>区　分　別　予　定　電　力　量</t>
    <rPh sb="0" eb="1">
      <t>ク</t>
    </rPh>
    <rPh sb="2" eb="3">
      <t>ブン</t>
    </rPh>
    <rPh sb="4" eb="5">
      <t>ベツ</t>
    </rPh>
    <rPh sb="6" eb="7">
      <t>ヨ</t>
    </rPh>
    <rPh sb="8" eb="9">
      <t>サダム</t>
    </rPh>
    <rPh sb="10" eb="11">
      <t>デン</t>
    </rPh>
    <rPh sb="12" eb="13">
      <t>チカラ</t>
    </rPh>
    <rPh sb="14" eb="15">
      <t>リョウ</t>
    </rPh>
    <phoneticPr fontId="2"/>
  </si>
  <si>
    <t>高 松 市 長</t>
    <rPh sb="0" eb="1">
      <t>コウ</t>
    </rPh>
    <rPh sb="2" eb="3">
      <t>マツ</t>
    </rPh>
    <rPh sb="4" eb="5">
      <t>シ</t>
    </rPh>
    <rPh sb="6" eb="7">
      <t>チョウ</t>
    </rPh>
    <phoneticPr fontId="2"/>
  </si>
  <si>
    <t>住  所</t>
    <rPh sb="0" eb="1">
      <t>ジュウ</t>
    </rPh>
    <rPh sb="3" eb="4">
      <t>ショ</t>
    </rPh>
    <phoneticPr fontId="2"/>
  </si>
  <si>
    <t>（法人にあっては、所在地）</t>
    <rPh sb="1" eb="3">
      <t>ホウジン</t>
    </rPh>
    <rPh sb="9" eb="12">
      <t>ショザイチ</t>
    </rPh>
    <phoneticPr fontId="2"/>
  </si>
  <si>
    <t>　　件　名　</t>
    <phoneticPr fontId="2"/>
  </si>
  <si>
    <t>（円未満切り捨て）</t>
    <rPh sb="1" eb="2">
      <t>エン</t>
    </rPh>
    <rPh sb="2" eb="4">
      <t>ミマン</t>
    </rPh>
    <rPh sb="4" eb="5">
      <t>キ</t>
    </rPh>
    <rPh sb="6" eb="7">
      <t>ス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</si>
  <si>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</si>
  <si>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印</t>
    <rPh sb="0" eb="1">
      <t>イン</t>
    </rPh>
    <phoneticPr fontId="2"/>
  </si>
  <si>
    <t>様式第４号</t>
    <rPh sb="0" eb="2">
      <t>ヨウシキ</t>
    </rPh>
    <rPh sb="2" eb="3">
      <t>ダイ</t>
    </rPh>
    <rPh sb="4" eb="5">
      <t>ゴウ</t>
    </rPh>
    <phoneticPr fontId="2"/>
  </si>
  <si>
    <t>高松市西部クリーンセンター余剰電力売却</t>
    <rPh sb="0" eb="3">
      <t>タカマツシ</t>
    </rPh>
    <rPh sb="3" eb="4">
      <t>ニシ</t>
    </rPh>
    <rPh sb="4" eb="5">
      <t>ブ</t>
    </rPh>
    <rPh sb="13" eb="15">
      <t>ヨジョウ</t>
    </rPh>
    <rPh sb="15" eb="17">
      <t>デンリョク</t>
    </rPh>
    <rPh sb="17" eb="19">
      <t>バイキャク</t>
    </rPh>
    <phoneticPr fontId="2"/>
  </si>
  <si>
    <t>（単位：kWh)</t>
    <rPh sb="1" eb="3">
      <t>タンイ</t>
    </rPh>
    <phoneticPr fontId="2"/>
  </si>
  <si>
    <t>円</t>
    <rPh sb="0" eb="1">
      <t>エン</t>
    </rPh>
    <phoneticPr fontId="2"/>
  </si>
  <si>
    <t>銭</t>
    <rPh sb="0" eb="1">
      <t>セン</t>
    </rPh>
    <phoneticPr fontId="2"/>
  </si>
  <si>
    <t>計</t>
    <rPh sb="0" eb="1">
      <t>ケイ</t>
    </rPh>
    <phoneticPr fontId="2"/>
  </si>
  <si>
    <t>昼間時間帯</t>
    <rPh sb="0" eb="2">
      <t>ヒルマ</t>
    </rPh>
    <phoneticPr fontId="2"/>
  </si>
  <si>
    <t>その他季</t>
    <phoneticPr fontId="2"/>
  </si>
  <si>
    <t>夏季</t>
    <phoneticPr fontId="2"/>
  </si>
  <si>
    <t>（１kWh当たり）</t>
    <rPh sb="5" eb="6">
      <t>ア</t>
    </rPh>
    <phoneticPr fontId="2"/>
  </si>
  <si>
    <t>（消費税等相当額含む）</t>
    <rPh sb="1" eb="4">
      <t>ショウヒゼイ</t>
    </rPh>
    <rPh sb="4" eb="5">
      <t>トウ</t>
    </rPh>
    <rPh sb="5" eb="7">
      <t>ソウトウ</t>
    </rPh>
    <rPh sb="7" eb="8">
      <t>ガク</t>
    </rPh>
    <rPh sb="8" eb="9">
      <t>フク</t>
    </rPh>
    <phoneticPr fontId="2"/>
  </si>
  <si>
    <t>　次のとおり地方自治法、地方自治法施行令、高松市契約規則、高松市契約事務処理要綱、入札参加者の心得、契約条項その他指示事項を承知の上、入札します。</t>
    <rPh sb="1" eb="2">
      <t>ツギ</t>
    </rPh>
    <rPh sb="6" eb="8">
      <t>チホウ</t>
    </rPh>
    <rPh sb="8" eb="10">
      <t>ジチ</t>
    </rPh>
    <rPh sb="10" eb="11">
      <t>ホウ</t>
    </rPh>
    <rPh sb="12" eb="14">
      <t>チホウ</t>
    </rPh>
    <rPh sb="14" eb="16">
      <t>ジチ</t>
    </rPh>
    <rPh sb="16" eb="17">
      <t>ホウ</t>
    </rPh>
    <rPh sb="17" eb="20">
      <t>セコウレイ</t>
    </rPh>
    <rPh sb="21" eb="23">
      <t>タカマツ</t>
    </rPh>
    <rPh sb="23" eb="24">
      <t>シ</t>
    </rPh>
    <rPh sb="24" eb="26">
      <t>ケイヤク</t>
    </rPh>
    <rPh sb="26" eb="28">
      <t>キソク</t>
    </rPh>
    <rPh sb="29" eb="32">
      <t>タカマツシ</t>
    </rPh>
    <rPh sb="32" eb="34">
      <t>ケイヤク</t>
    </rPh>
    <rPh sb="34" eb="36">
      <t>ジム</t>
    </rPh>
    <rPh sb="36" eb="38">
      <t>ショリ</t>
    </rPh>
    <rPh sb="38" eb="40">
      <t>ヨウコウ</t>
    </rPh>
    <rPh sb="41" eb="43">
      <t>ニュウサツ</t>
    </rPh>
    <rPh sb="43" eb="45">
      <t>サンカ</t>
    </rPh>
    <rPh sb="45" eb="46">
      <t>シャ</t>
    </rPh>
    <rPh sb="47" eb="49">
      <t>ココロエ</t>
    </rPh>
    <rPh sb="50" eb="52">
      <t>ケイヤク</t>
    </rPh>
    <rPh sb="52" eb="54">
      <t>ジョウコウ</t>
    </rPh>
    <rPh sb="56" eb="57">
      <t>タ</t>
    </rPh>
    <rPh sb="57" eb="59">
      <t>シジ</t>
    </rPh>
    <rPh sb="59" eb="61">
      <t>ジコウ</t>
    </rPh>
    <rPh sb="62" eb="64">
      <t>ショウチ</t>
    </rPh>
    <rPh sb="65" eb="66">
      <t>ウエ</t>
    </rPh>
    <rPh sb="67" eb="69">
      <t>ニュウサツ</t>
    </rPh>
    <phoneticPr fontId="2"/>
  </si>
  <si>
    <t>区分別 予定売却電力量</t>
    <rPh sb="0" eb="1">
      <t>ク</t>
    </rPh>
    <rPh sb="1" eb="2">
      <t>ブン</t>
    </rPh>
    <rPh sb="2" eb="3">
      <t>ベツ</t>
    </rPh>
    <rPh sb="4" eb="5">
      <t>ヨ</t>
    </rPh>
    <rPh sb="5" eb="6">
      <t>サダム</t>
    </rPh>
    <rPh sb="6" eb="7">
      <t>バイ</t>
    </rPh>
    <rPh sb="7" eb="8">
      <t>キャク</t>
    </rPh>
    <rPh sb="8" eb="9">
      <t>デン</t>
    </rPh>
    <rPh sb="9" eb="10">
      <t>チカラ</t>
    </rPh>
    <rPh sb="10" eb="11">
      <t>リョウ</t>
    </rPh>
    <phoneticPr fontId="2"/>
  </si>
  <si>
    <t>（円）</t>
    <rPh sb="1" eb="2">
      <t>エン</t>
    </rPh>
    <phoneticPr fontId="2"/>
  </si>
  <si>
    <t>＝</t>
    <phoneticPr fontId="2"/>
  </si>
  <si>
    <t>（１銭未満切り捨て）</t>
    <phoneticPr fontId="2"/>
  </si>
  <si>
    <t>加重平均単価（1kWh当たり）</t>
    <rPh sb="0" eb="2">
      <t>カジュウ</t>
    </rPh>
    <rPh sb="2" eb="4">
      <t>ヘイキン</t>
    </rPh>
    <rPh sb="4" eb="6">
      <t>タンカ</t>
    </rPh>
    <rPh sb="11" eb="12">
      <t>ア</t>
    </rPh>
    <phoneticPr fontId="2"/>
  </si>
  <si>
    <t>加重平均単価（1kWh当たり）</t>
    <phoneticPr fontId="2"/>
  </si>
  <si>
    <t>（kWh)</t>
    <phoneticPr fontId="2"/>
  </si>
  <si>
    <t>計（kWh)</t>
    <rPh sb="0" eb="1">
      <t>ケイ</t>
    </rPh>
    <phoneticPr fontId="2"/>
  </si>
  <si>
    <t>計（円）</t>
    <rPh sb="0" eb="1">
      <t>ケイ</t>
    </rPh>
    <phoneticPr fontId="2"/>
  </si>
  <si>
    <t>様式第７号</t>
    <rPh sb="0" eb="2">
      <t>ヨウシキ</t>
    </rPh>
    <rPh sb="2" eb="3">
      <t>ダイ</t>
    </rPh>
    <rPh sb="4" eb="5">
      <t>ゴウ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</si>
  <si>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</si>
  <si>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バイオマス分</t>
    <rPh sb="5" eb="6">
      <t>ブン</t>
    </rPh>
    <phoneticPr fontId="2"/>
  </si>
  <si>
    <t>非バイオマス分</t>
    <rPh sb="0" eb="1">
      <t>ヒ</t>
    </rPh>
    <rPh sb="6" eb="7">
      <t>ブン</t>
    </rPh>
    <phoneticPr fontId="2"/>
  </si>
  <si>
    <t>総額</t>
    <rPh sb="0" eb="2">
      <t>ソウガク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</si>
  <si>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</si>
  <si>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円</t>
    <rPh sb="0" eb="1">
      <t>エン</t>
    </rPh>
    <phoneticPr fontId="2"/>
  </si>
  <si>
    <t>夏季昼間時間帯</t>
    <rPh sb="0" eb="2">
      <t>カキ</t>
    </rPh>
    <rPh sb="2" eb="4">
      <t>ヒルマ</t>
    </rPh>
    <phoneticPr fontId="2"/>
  </si>
  <si>
    <t>その他季昼間時間帯</t>
    <rPh sb="2" eb="3">
      <t>タ</t>
    </rPh>
    <rPh sb="3" eb="4">
      <t>キ</t>
    </rPh>
    <rPh sb="4" eb="6">
      <t>ヒルマ</t>
    </rPh>
    <phoneticPr fontId="2"/>
  </si>
  <si>
    <t>責任者氏名</t>
    <rPh sb="0" eb="3">
      <t>セキニンシャ</t>
    </rPh>
    <rPh sb="3" eb="5">
      <t>シメイ</t>
    </rPh>
    <phoneticPr fontId="2"/>
  </si>
  <si>
    <t>担当者氏名</t>
    <rPh sb="0" eb="3">
      <t>タントウシャ</t>
    </rPh>
    <rPh sb="3" eb="5">
      <t>シメイ</t>
    </rPh>
    <phoneticPr fontId="2"/>
  </si>
  <si>
    <t>第　　　回</t>
    <rPh sb="0" eb="1">
      <t>ダイ</t>
    </rPh>
    <rPh sb="4" eb="5">
      <t>カイ</t>
    </rPh>
    <phoneticPr fontId="2"/>
  </si>
  <si>
    <t>令和６年度高松市西部クリーンセンター余剰電力売却</t>
    <rPh sb="0" eb="2">
      <t>レイワ</t>
    </rPh>
    <rPh sb="3" eb="5">
      <t>ネンド</t>
    </rPh>
    <rPh sb="5" eb="8">
      <t>タカマツシ</t>
    </rPh>
    <rPh sb="8" eb="9">
      <t>ニシ</t>
    </rPh>
    <rPh sb="9" eb="10">
      <t>ブ</t>
    </rPh>
    <rPh sb="18" eb="20">
      <t>ヨジョウ</t>
    </rPh>
    <rPh sb="20" eb="22">
      <t>デンリョク</t>
    </rPh>
    <rPh sb="22" eb="24">
      <t>バイキャク</t>
    </rPh>
    <phoneticPr fontId="2"/>
  </si>
  <si>
    <r>
      <t>総額（円）　　　　　</t>
    </r>
    <r>
      <rPr>
        <sz val="6"/>
        <color theme="1"/>
        <rFont val="ＭＳ 明朝"/>
        <family val="1"/>
        <charset val="128"/>
      </rPr>
      <t xml:space="preserve">(円未満切り捨て)           </t>
    </r>
    <r>
      <rPr>
        <b/>
        <sz val="6"/>
        <color theme="1"/>
        <rFont val="ＭＳ 明朝"/>
        <family val="1"/>
        <charset val="128"/>
      </rPr>
      <t xml:space="preserve"> (消費税相当額含む )</t>
    </r>
    <rPh sb="0" eb="2">
      <t>ソウガク</t>
    </rPh>
    <rPh sb="11" eb="12">
      <t>エン</t>
    </rPh>
    <rPh sb="12" eb="14">
      <t>ミマン</t>
    </rPh>
    <rPh sb="14" eb="15">
      <t>キ</t>
    </rPh>
    <rPh sb="16" eb="17">
      <t>ス</t>
    </rPh>
    <rPh sb="32" eb="35">
      <t>ショウヒゼイ</t>
    </rPh>
    <rPh sb="35" eb="37">
      <t>ソウトウ</t>
    </rPh>
    <rPh sb="37" eb="38">
      <t>ガク</t>
    </rPh>
    <rPh sb="38" eb="39">
      <t>フク</t>
    </rPh>
    <phoneticPr fontId="2"/>
  </si>
  <si>
    <t>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</si>
</sst>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#,#00"/>
    <numFmt numFmtId="178" formatCode="0.00_ "/>
    <numFmt numFmtId="179" formatCode="#,##0_);[Red]\(#,##0\)"/>
    <numFmt numFmtId="180" formatCode="##0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b/>
      <sz val="9"/>
      <color theme="1"/>
      <name val="ＭＳ 明朝"/>
      <family val="1"/>
      <charset val="128"/>
    </font>
    <font>
      <b/>
      <sz val="6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7" fillId="0" borderId="4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6" fontId="9" fillId="0" borderId="19" xfId="0" applyNumberFormat="1" applyFont="1" applyBorder="1" applyAlignment="1" applyProtection="1">
      <alignment horizontal="right" vertical="center"/>
      <protection locked="0"/>
    </xf>
    <xf numFmtId="176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 indent="1"/>
      <protection locked="0"/>
    </xf>
    <xf numFmtId="177" fontId="9" fillId="0" borderId="27" xfId="0" applyNumberFormat="1" applyFont="1" applyBorder="1" applyAlignment="1" applyProtection="1">
      <alignment horizontal="right" vertical="center" indent="1"/>
      <protection locked="0"/>
    </xf>
    <xf numFmtId="0" fontId="3" fillId="0" borderId="0" xfId="0" applyFont="1">
      <alignment vertical="center"/>
    </xf>
    <xf numFmtId="0" fontId="5" fillId="2" borderId="13" xfId="0" applyFont="1" applyFill="1" applyBorder="1" applyAlignment="1">
      <alignment horizontal="right" vertical="top"/>
    </xf>
    <xf numFmtId="0" fontId="5" fillId="2" borderId="14" xfId="0" applyFont="1" applyFill="1" applyBorder="1" applyAlignment="1">
      <alignment horizontal="right" vertical="top"/>
    </xf>
    <xf numFmtId="0" fontId="5" fillId="2" borderId="15" xfId="0" applyFont="1" applyFill="1" applyBorder="1" applyAlignment="1">
      <alignment horizontal="right" vertical="top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right" vertical="center" indent="1"/>
    </xf>
    <xf numFmtId="38" fontId="9" fillId="2" borderId="22" xfId="1" applyFont="1" applyFill="1" applyBorder="1" applyAlignment="1" applyProtection="1">
      <alignment horizontal="right" vertical="center" wrapText="1" indent="1"/>
    </xf>
    <xf numFmtId="38" fontId="9" fillId="2" borderId="8" xfId="1" applyFont="1" applyFill="1" applyBorder="1" applyAlignment="1" applyProtection="1">
      <alignment horizontal="right" vertical="center" indent="1"/>
    </xf>
    <xf numFmtId="178" fontId="3" fillId="0" borderId="3" xfId="0" applyNumberFormat="1" applyFont="1" applyBorder="1" applyAlignment="1">
      <alignment horizontal="right" vertical="center"/>
    </xf>
    <xf numFmtId="0" fontId="3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2" borderId="7" xfId="0" applyFont="1" applyFill="1" applyBorder="1" applyProtection="1">
      <alignment vertical="center"/>
      <protection locked="0"/>
    </xf>
    <xf numFmtId="0" fontId="5" fillId="2" borderId="21" xfId="0" applyFont="1" applyFill="1" applyBorder="1" applyProtection="1">
      <alignment vertical="center"/>
      <protection locked="0"/>
    </xf>
    <xf numFmtId="0" fontId="8" fillId="0" borderId="22" xfId="0" applyFont="1" applyBorder="1" applyAlignment="1" applyProtection="1">
      <alignment horizontal="right" vertical="center"/>
      <protection locked="0"/>
    </xf>
    <xf numFmtId="0" fontId="8" fillId="0" borderId="23" xfId="0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center" vertical="center" textRotation="255"/>
      <protection locked="0"/>
    </xf>
    <xf numFmtId="0" fontId="5" fillId="2" borderId="6" xfId="0" applyFont="1" applyFill="1" applyBorder="1" applyProtection="1">
      <alignment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176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36" xfId="0" applyNumberFormat="1" applyFont="1" applyBorder="1" applyAlignment="1" applyProtection="1">
      <alignment horizontal="right" vertical="center" indent="1"/>
      <protection locked="0"/>
    </xf>
    <xf numFmtId="176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38" xfId="0" applyNumberFormat="1" applyFont="1" applyBorder="1" applyAlignment="1" applyProtection="1">
      <alignment horizontal="right" vertical="center" indent="1"/>
      <protection locked="0"/>
    </xf>
    <xf numFmtId="0" fontId="5" fillId="2" borderId="39" xfId="0" applyFont="1" applyFill="1" applyBorder="1" applyAlignment="1">
      <alignment horizontal="right" vertical="top"/>
    </xf>
    <xf numFmtId="0" fontId="5" fillId="2" borderId="40" xfId="0" applyFont="1" applyFill="1" applyBorder="1" applyAlignment="1">
      <alignment horizontal="right" vertical="top"/>
    </xf>
    <xf numFmtId="0" fontId="5" fillId="2" borderId="41" xfId="0" applyFont="1" applyFill="1" applyBorder="1" applyAlignment="1">
      <alignment horizontal="right" vertical="top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4" xfId="0" applyFont="1" applyBorder="1" applyAlignment="1">
      <alignment horizontal="left" vertical="center" indent="1"/>
    </xf>
    <xf numFmtId="0" fontId="5" fillId="0" borderId="4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2" borderId="7" xfId="0" applyFont="1" applyFill="1" applyBorder="1">
      <alignment vertical="center"/>
    </xf>
    <xf numFmtId="0" fontId="5" fillId="2" borderId="21" xfId="0" applyFont="1" applyFill="1" applyBorder="1">
      <alignment vertical="center"/>
    </xf>
    <xf numFmtId="0" fontId="8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 textRotation="255"/>
    </xf>
    <xf numFmtId="178" fontId="5" fillId="0" borderId="3" xfId="0" applyNumberFormat="1" applyFont="1" applyBorder="1">
      <alignment vertical="center"/>
    </xf>
    <xf numFmtId="0" fontId="5" fillId="2" borderId="6" xfId="0" applyFont="1" applyFill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 vertical="top"/>
    </xf>
    <xf numFmtId="0" fontId="8" fillId="0" borderId="0" xfId="0" applyFont="1">
      <alignment vertical="center"/>
    </xf>
    <xf numFmtId="176" fontId="9" fillId="0" borderId="48" xfId="0" applyNumberFormat="1" applyFont="1" applyBorder="1" applyAlignment="1" applyProtection="1">
      <alignment horizontal="right" vertical="center"/>
      <protection locked="0"/>
    </xf>
    <xf numFmtId="176" fontId="9" fillId="0" borderId="5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/>
    </xf>
    <xf numFmtId="176" fontId="9" fillId="0" borderId="5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3" fontId="7" fillId="0" borderId="0" xfId="0" applyNumberFormat="1" applyFont="1" applyAlignment="1">
      <alignment horizontal="left" vertical="top"/>
    </xf>
    <xf numFmtId="0" fontId="5" fillId="0" borderId="0" xfId="0" applyFont="1" applyAlignment="1"/>
    <xf numFmtId="3" fontId="7" fillId="0" borderId="4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3" fontId="7" fillId="0" borderId="29" xfId="0" applyNumberFormat="1" applyFont="1" applyBorder="1" applyAlignment="1">
      <alignment horizontal="left" vertical="top"/>
    </xf>
    <xf numFmtId="0" fontId="5" fillId="0" borderId="29" xfId="0" applyFont="1" applyBorder="1">
      <alignment vertical="center"/>
    </xf>
    <xf numFmtId="0" fontId="14" fillId="0" borderId="0" xfId="0" applyFont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180" fontId="16" fillId="0" borderId="55" xfId="0" applyNumberFormat="1" applyFont="1" applyBorder="1" applyAlignment="1" applyProtection="1">
      <alignment horizontal="right" vertical="center" indent="1"/>
      <protection locked="0"/>
    </xf>
    <xf numFmtId="180" fontId="5" fillId="0" borderId="0" xfId="0" applyNumberFormat="1" applyFont="1">
      <alignment vertical="center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distributed" vertical="center"/>
      <protection locked="0"/>
    </xf>
    <xf numFmtId="0" fontId="10" fillId="0" borderId="0" xfId="0" applyFont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 indent="1"/>
      <protection locked="0"/>
    </xf>
    <xf numFmtId="0" fontId="8" fillId="0" borderId="4" xfId="0" applyFon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38" fontId="9" fillId="2" borderId="2" xfId="0" applyNumberFormat="1" applyFont="1" applyFill="1" applyBorder="1" applyAlignment="1">
      <alignment horizontal="right" vertical="center" indent="1"/>
    </xf>
    <xf numFmtId="0" fontId="9" fillId="2" borderId="2" xfId="0" applyFont="1" applyFill="1" applyBorder="1" applyAlignment="1">
      <alignment horizontal="right" vertical="center" indent="1"/>
    </xf>
    <xf numFmtId="38" fontId="7" fillId="2" borderId="4" xfId="1" applyFont="1" applyFill="1" applyBorder="1" applyAlignment="1" applyProtection="1">
      <alignment horizontal="right" vertical="center" indent="1"/>
    </xf>
    <xf numFmtId="38" fontId="9" fillId="2" borderId="5" xfId="1" applyFont="1" applyFill="1" applyBorder="1" applyAlignment="1" applyProtection="1">
      <alignment horizontal="right" vertical="center" wrapText="1" indent="1"/>
    </xf>
    <xf numFmtId="38" fontId="9" fillId="2" borderId="2" xfId="1" applyFont="1" applyFill="1" applyBorder="1" applyAlignment="1" applyProtection="1">
      <alignment horizontal="right" vertical="center" indent="1"/>
    </xf>
    <xf numFmtId="0" fontId="0" fillId="0" borderId="8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3" fontId="7" fillId="2" borderId="4" xfId="0" applyNumberFormat="1" applyFont="1" applyFill="1" applyBorder="1" applyAlignment="1">
      <alignment horizontal="right" vertical="center" indent="1"/>
    </xf>
    <xf numFmtId="0" fontId="5" fillId="2" borderId="28" xfId="0" applyFon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3" fontId="7" fillId="2" borderId="29" xfId="0" applyNumberFormat="1" applyFont="1" applyFill="1" applyBorder="1" applyAlignment="1">
      <alignment horizontal="right" vertical="center" indent="1"/>
    </xf>
    <xf numFmtId="3" fontId="7" fillId="2" borderId="30" xfId="0" applyNumberFormat="1" applyFont="1" applyFill="1" applyBorder="1" applyAlignment="1">
      <alignment horizontal="right" vertical="center" indent="1"/>
    </xf>
    <xf numFmtId="0" fontId="5" fillId="2" borderId="32" xfId="0" applyFont="1" applyFill="1" applyBorder="1" applyAlignment="1">
      <alignment horizontal="right" vertical="center"/>
    </xf>
    <xf numFmtId="0" fontId="0" fillId="2" borderId="31" xfId="0" applyFill="1" applyBorder="1" applyAlignment="1">
      <alignment horizontal="right" vertical="center"/>
    </xf>
    <xf numFmtId="38" fontId="9" fillId="2" borderId="5" xfId="0" applyNumberFormat="1" applyFont="1" applyFill="1" applyBorder="1" applyAlignment="1">
      <alignment horizontal="right" vertical="center" indent="1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38" fontId="7" fillId="2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3" fontId="7" fillId="2" borderId="21" xfId="0" applyNumberFormat="1" applyFont="1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79" fontId="12" fillId="2" borderId="7" xfId="0" applyNumberFormat="1" applyFont="1" applyFill="1" applyBorder="1" applyAlignment="1">
      <alignment horizontal="right" vertical="top"/>
    </xf>
    <xf numFmtId="179" fontId="12" fillId="2" borderId="21" xfId="0" applyNumberFormat="1" applyFont="1" applyFill="1" applyBorder="1" applyAlignment="1">
      <alignment horizontal="right" vertical="top"/>
    </xf>
    <xf numFmtId="179" fontId="12" fillId="2" borderId="8" xfId="0" applyNumberFormat="1" applyFont="1" applyFill="1" applyBorder="1" applyAlignment="1">
      <alignment horizontal="right" vertical="top"/>
    </xf>
    <xf numFmtId="179" fontId="12" fillId="2" borderId="6" xfId="0" applyNumberFormat="1" applyFont="1" applyFill="1" applyBorder="1" applyAlignment="1">
      <alignment horizontal="right" vertical="top"/>
    </xf>
    <xf numFmtId="179" fontId="12" fillId="2" borderId="4" xfId="0" applyNumberFormat="1" applyFont="1" applyFill="1" applyBorder="1" applyAlignment="1">
      <alignment horizontal="right" vertical="top"/>
    </xf>
    <xf numFmtId="179" fontId="12" fillId="2" borderId="5" xfId="0" applyNumberFormat="1" applyFont="1" applyFill="1" applyBorder="1" applyAlignment="1">
      <alignment horizontal="right" vertical="top"/>
    </xf>
    <xf numFmtId="0" fontId="5" fillId="2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3" fontId="7" fillId="2" borderId="53" xfId="0" applyNumberFormat="1" applyFont="1" applyFill="1" applyBorder="1" applyAlignment="1">
      <alignment horizontal="right" vertical="center" indent="1"/>
    </xf>
    <xf numFmtId="3" fontId="7" fillId="2" borderId="57" xfId="0" applyNumberFormat="1" applyFont="1" applyFill="1" applyBorder="1" applyAlignment="1">
      <alignment horizontal="right" vertical="center" indent="1"/>
    </xf>
    <xf numFmtId="3" fontId="7" fillId="2" borderId="47" xfId="0" applyNumberFormat="1" applyFont="1" applyFill="1" applyBorder="1" applyAlignment="1">
      <alignment horizontal="right" vertical="center" indent="1"/>
    </xf>
    <xf numFmtId="38" fontId="7" fillId="2" borderId="47" xfId="1" applyFont="1" applyFill="1" applyBorder="1" applyAlignment="1" applyProtection="1">
      <alignment horizontal="right" vertical="center" indent="1"/>
    </xf>
    <xf numFmtId="0" fontId="5" fillId="2" borderId="32" xfId="0" applyFont="1" applyFill="1" applyBorder="1" applyAlignment="1">
      <alignment horizontal="right" vertical="center" wrapText="1"/>
    </xf>
    <xf numFmtId="0" fontId="0" fillId="2" borderId="31" xfId="0" applyFill="1" applyBorder="1" applyAlignment="1">
      <alignment horizontal="right" vertical="center" wrapText="1"/>
    </xf>
    <xf numFmtId="3" fontId="9" fillId="2" borderId="29" xfId="0" applyNumberFormat="1" applyFont="1" applyFill="1" applyBorder="1" applyAlignment="1">
      <alignment horizontal="right" vertical="center" indent="1"/>
    </xf>
    <xf numFmtId="3" fontId="9" fillId="2" borderId="30" xfId="0" applyNumberFormat="1" applyFont="1" applyFill="1" applyBorder="1" applyAlignment="1">
      <alignment horizontal="right" vertical="center" indent="1"/>
    </xf>
    <xf numFmtId="38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0" fontId="9" fillId="2" borderId="49" xfId="1" applyNumberFormat="1" applyFont="1" applyFill="1" applyBorder="1" applyAlignment="1" applyProtection="1">
      <alignment horizontal="right" vertical="center" wrapText="1" indent="1"/>
    </xf>
    <xf numFmtId="40" fontId="9" fillId="2" borderId="45" xfId="1" applyNumberFormat="1" applyFont="1" applyFill="1" applyBorder="1" applyAlignment="1" applyProtection="1">
      <alignment horizontal="right" vertical="center" indent="1"/>
    </xf>
    <xf numFmtId="3" fontId="7" fillId="2" borderId="0" xfId="0" applyNumberFormat="1" applyFont="1" applyFill="1" applyAlignment="1">
      <alignment horizontal="right" vertical="center" indent="1"/>
    </xf>
    <xf numFmtId="0" fontId="11" fillId="0" borderId="0" xfId="0" applyFont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8" fontId="7" fillId="2" borderId="53" xfId="1" applyFont="1" applyFill="1" applyBorder="1" applyAlignment="1" applyProtection="1">
      <alignment horizontal="right" vertical="center" indent="1"/>
    </xf>
    <xf numFmtId="40" fontId="9" fillId="2" borderId="56" xfId="1" applyNumberFormat="1" applyFont="1" applyFill="1" applyBorder="1" applyAlignment="1" applyProtection="1">
      <alignment horizontal="right" vertical="center" wrapText="1" indent="1"/>
    </xf>
    <xf numFmtId="40" fontId="9" fillId="2" borderId="51" xfId="1" applyNumberFormat="1" applyFont="1" applyFill="1" applyBorder="1" applyAlignment="1" applyProtection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3</xdr:row>
      <xdr:rowOff>57151</xdr:rowOff>
    </xdr:from>
    <xdr:to>
      <xdr:col>11</xdr:col>
      <xdr:colOff>523875</xdr:colOff>
      <xdr:row>4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00650" y="466726"/>
          <a:ext cx="1714500" cy="238124"/>
        </a:xfrm>
        <a:prstGeom prst="rect">
          <a:avLst/>
        </a:prstGeom>
        <a:noFill/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入札情報記載の入札（開札）日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3</xdr:row>
      <xdr:rowOff>57151</xdr:rowOff>
    </xdr:from>
    <xdr:to>
      <xdr:col>11</xdr:col>
      <xdr:colOff>523875</xdr:colOff>
      <xdr:row>4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00650" y="466726"/>
          <a:ext cx="1714500" cy="238124"/>
        </a:xfrm>
        <a:prstGeom prst="rect">
          <a:avLst/>
        </a:prstGeom>
        <a:noFill/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入札情報記載の入札（開札）日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134408</xdr:colOff>
      <xdr:row>3</xdr:row>
      <xdr:rowOff>120651</xdr:rowOff>
    </xdr:from>
    <xdr:to>
      <xdr:col>11</xdr:col>
      <xdr:colOff>534458</xdr:colOff>
      <xdr:row>5</xdr:row>
      <xdr:rowOff>17992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203825" y="522818"/>
          <a:ext cx="1712383" cy="236007"/>
        </a:xfrm>
        <a:prstGeom prst="rect">
          <a:avLst/>
        </a:prstGeom>
        <a:noFill/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金額を記載した日を記入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3</xdr:row>
      <xdr:rowOff>57151</xdr:rowOff>
    </xdr:from>
    <xdr:to>
      <xdr:col>11</xdr:col>
      <xdr:colOff>523875</xdr:colOff>
      <xdr:row>4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200650" y="466726"/>
          <a:ext cx="1714500" cy="238124"/>
        </a:xfrm>
        <a:prstGeom prst="rect">
          <a:avLst/>
        </a:prstGeom>
        <a:noFill/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入札情報記載の入札（開札）日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view="pageBreakPreview" topLeftCell="A16" zoomScale="90" zoomScaleNormal="100" zoomScaleSheetLayoutView="90" workbookViewId="0">
      <selection activeCell="F29" sqref="F29"/>
    </sheetView>
  </sheetViews>
  <sheetFormatPr defaultColWidth="0" defaultRowHeight="13.5" customHeight="1" zeroHeight="1" x14ac:dyDescent="0.2"/>
  <cols>
    <col min="1" max="1" width="1" style="22" customWidth="1"/>
    <col min="2" max="2" width="9" style="22" customWidth="1"/>
    <col min="3" max="3" width="4.88671875" style="22" customWidth="1"/>
    <col min="4" max="12" width="8.6640625" style="22" customWidth="1"/>
    <col min="13" max="13" width="2.6640625" style="22" customWidth="1"/>
    <col min="14" max="15" width="9" style="22" hidden="1" customWidth="1"/>
    <col min="16" max="16" width="2.6640625" style="22" customWidth="1"/>
    <col min="17" max="16384" width="9" style="22" hidden="1"/>
  </cols>
  <sheetData>
    <row r="1" spans="2:12" ht="5.25" customHeight="1" x14ac:dyDescent="0.2"/>
    <row r="2" spans="2:12" ht="13.2" x14ac:dyDescent="0.2"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3.2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18</v>
      </c>
    </row>
    <row r="4" spans="2:12" ht="13.2" x14ac:dyDescent="0.2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3.2" x14ac:dyDescent="0.2"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3.2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3.2" x14ac:dyDescent="0.2">
      <c r="B7" s="1"/>
      <c r="C7" s="1"/>
      <c r="D7" s="1"/>
      <c r="E7" s="1"/>
      <c r="F7" s="1"/>
      <c r="G7" s="85" t="s">
        <v>14</v>
      </c>
      <c r="H7" s="85"/>
      <c r="I7" s="1"/>
      <c r="J7" s="1"/>
      <c r="K7" s="1"/>
      <c r="L7" s="1"/>
    </row>
    <row r="8" spans="2:12" ht="18" customHeight="1" x14ac:dyDescent="0.2">
      <c r="B8" s="1"/>
      <c r="C8" s="1"/>
      <c r="D8" s="1"/>
      <c r="E8" s="1"/>
      <c r="F8" s="1"/>
      <c r="G8" s="86" t="s">
        <v>15</v>
      </c>
      <c r="H8" s="86"/>
      <c r="I8" s="1"/>
      <c r="J8" s="1"/>
      <c r="K8" s="1"/>
      <c r="L8" s="1"/>
    </row>
    <row r="9" spans="2:12" ht="18" customHeight="1" x14ac:dyDescent="0.2">
      <c r="B9" s="1"/>
      <c r="C9" s="1"/>
      <c r="D9" s="1"/>
      <c r="E9" s="1"/>
      <c r="F9" s="1"/>
      <c r="G9" s="85" t="s">
        <v>1</v>
      </c>
      <c r="H9" s="85"/>
      <c r="I9" s="1"/>
      <c r="J9" s="1"/>
      <c r="K9" s="1"/>
      <c r="L9" s="1"/>
    </row>
    <row r="10" spans="2:12" ht="18" customHeight="1" x14ac:dyDescent="0.2">
      <c r="B10" s="1"/>
      <c r="C10" s="1"/>
      <c r="D10" s="1"/>
      <c r="E10" s="1"/>
      <c r="F10" s="1"/>
      <c r="G10" s="85" t="s">
        <v>2</v>
      </c>
      <c r="H10" s="85"/>
      <c r="I10" s="1"/>
      <c r="J10" s="1"/>
      <c r="K10" s="1"/>
      <c r="L10" s="6" t="s">
        <v>19</v>
      </c>
    </row>
    <row r="11" spans="2:12" ht="18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3.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3.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25.8" x14ac:dyDescent="0.2">
      <c r="B14" s="87" t="s">
        <v>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2" ht="30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30" customHeight="1" x14ac:dyDescent="0.2">
      <c r="B16" s="88" t="s">
        <v>31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5" ht="30" customHeight="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5" ht="14.4" x14ac:dyDescent="0.2">
      <c r="B18" s="5" t="s">
        <v>3</v>
      </c>
      <c r="C18" s="5"/>
      <c r="D18" s="5"/>
      <c r="E18" s="1"/>
      <c r="F18" s="1"/>
      <c r="G18" s="1"/>
      <c r="H18" s="1"/>
      <c r="I18" s="1"/>
      <c r="J18" s="1"/>
      <c r="K18" s="1"/>
      <c r="L18" s="1"/>
    </row>
    <row r="19" spans="2:15" ht="14.4" x14ac:dyDescent="0.2">
      <c r="B19" s="5"/>
      <c r="C19" s="5"/>
      <c r="D19" s="5"/>
      <c r="E19" s="1"/>
      <c r="F19" s="1"/>
      <c r="G19" s="1"/>
      <c r="H19" s="1"/>
      <c r="I19" s="1"/>
      <c r="J19" s="1"/>
      <c r="K19" s="1"/>
      <c r="L19" s="1"/>
    </row>
    <row r="20" spans="2:15" ht="20.100000000000001" customHeight="1" x14ac:dyDescent="0.2">
      <c r="B20" s="5" t="s">
        <v>16</v>
      </c>
      <c r="C20" s="5"/>
      <c r="D20" s="3" t="s">
        <v>21</v>
      </c>
      <c r="E20" s="2"/>
      <c r="F20" s="2"/>
      <c r="G20" s="2"/>
      <c r="H20" s="2"/>
      <c r="I20" s="2"/>
      <c r="J20" s="1"/>
      <c r="K20" s="1"/>
      <c r="L20" s="1"/>
    </row>
    <row r="21" spans="2:15" ht="14.4" x14ac:dyDescent="0.2">
      <c r="B21" s="5"/>
      <c r="C21" s="5"/>
      <c r="D21" s="5"/>
      <c r="E21" s="1"/>
      <c r="F21" s="1"/>
      <c r="G21" s="1"/>
      <c r="H21" s="1"/>
      <c r="I21" s="1"/>
      <c r="J21" s="1"/>
      <c r="K21" s="1"/>
      <c r="L21" s="1"/>
    </row>
    <row r="22" spans="2:15" ht="23.25" customHeight="1" x14ac:dyDescent="0.2">
      <c r="B22" s="5"/>
      <c r="C22" s="5"/>
      <c r="D22" s="5"/>
      <c r="E22" s="1"/>
      <c r="F22" s="1"/>
      <c r="G22" s="1"/>
      <c r="H22" s="1"/>
      <c r="I22" s="1"/>
      <c r="J22" s="1"/>
      <c r="K22" s="1"/>
      <c r="L22" s="1"/>
    </row>
    <row r="23" spans="2:15" ht="14.4" x14ac:dyDescent="0.2">
      <c r="B23" s="5" t="s">
        <v>4</v>
      </c>
      <c r="C23" s="5"/>
      <c r="D23" s="5"/>
      <c r="E23" s="1"/>
      <c r="F23" s="1"/>
      <c r="G23" s="1"/>
      <c r="H23" s="1"/>
      <c r="I23" s="1"/>
      <c r="J23" s="1"/>
      <c r="K23" s="1"/>
      <c r="L23" s="1"/>
    </row>
    <row r="24" spans="2:15" ht="14.4" x14ac:dyDescent="0.2">
      <c r="B24" s="5"/>
      <c r="C24" s="5"/>
      <c r="D24" s="5"/>
      <c r="E24" s="1"/>
      <c r="F24" s="1"/>
      <c r="G24" s="1"/>
      <c r="H24" s="1"/>
      <c r="I24" s="1"/>
      <c r="J24" s="89" t="s">
        <v>30</v>
      </c>
      <c r="K24" s="90"/>
      <c r="L24" s="90"/>
    </row>
    <row r="25" spans="2:15" ht="15.75" customHeight="1" x14ac:dyDescent="0.2">
      <c r="B25" s="1"/>
      <c r="C25" s="1"/>
      <c r="D25" s="12"/>
      <c r="E25" s="13"/>
      <c r="F25" s="14" t="s">
        <v>7</v>
      </c>
      <c r="G25" s="12"/>
      <c r="H25" s="13"/>
      <c r="I25" s="14" t="s">
        <v>6</v>
      </c>
      <c r="J25" s="12"/>
      <c r="K25" s="13"/>
      <c r="L25" s="14" t="s">
        <v>5</v>
      </c>
    </row>
    <row r="26" spans="2:15" ht="33.75" customHeight="1" x14ac:dyDescent="0.2">
      <c r="B26" s="1"/>
      <c r="C26" s="1"/>
      <c r="D26" s="15" t="str">
        <f>IF($K$38=0,"",IF(LEN(K38)=8,"\",IF(LEN(K38)=7,"",LEFTB(RIGHTB($K38,9),1))))</f>
        <v/>
      </c>
      <c r="E26" s="16" t="str">
        <f>IF($K$38=0,"",IF(LEN(K38)=7,"\",IF(LEN(K38)=6,"",LEFTB(RIGHTB($K38,8),1))))</f>
        <v/>
      </c>
      <c r="F26" s="17" t="str">
        <f>IF($K$38=0,"",LEFTB(RIGHTB($K38,7),1))</f>
        <v/>
      </c>
      <c r="G26" s="15" t="str">
        <f>IF($K$38=0,"",LEFTB(RIGHTB($K38,6),1))</f>
        <v/>
      </c>
      <c r="H26" s="16" t="str">
        <f>IF($K$38=0,"",LEFTB(RIGHTB($K38,5),1))</f>
        <v/>
      </c>
      <c r="I26" s="17" t="str">
        <f>IF($K$38=0,"",LEFTB(RIGHTB($K38,4),1))</f>
        <v/>
      </c>
      <c r="J26" s="15" t="str">
        <f>IF($K$38=0,"",LEFTB(RIGHTB($K38,3),1))</f>
        <v/>
      </c>
      <c r="K26" s="16" t="str">
        <f>IF($K$38=0,"",LEFTB(RIGHTB($K38,2),1))</f>
        <v/>
      </c>
      <c r="L26" s="17" t="str">
        <f>IF($K$38=0,"",RIGHTB(K38,1))</f>
        <v/>
      </c>
    </row>
    <row r="27" spans="2:15" ht="13.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5" ht="13.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5" ht="13.8" thickBot="1" x14ac:dyDescent="0.25">
      <c r="B29" s="1"/>
      <c r="C29" s="1"/>
      <c r="D29" s="1"/>
      <c r="E29" s="1"/>
      <c r="F29" s="1"/>
      <c r="G29" s="1"/>
      <c r="H29" s="1"/>
      <c r="I29" s="1"/>
      <c r="J29" s="89" t="s">
        <v>30</v>
      </c>
      <c r="K29" s="90"/>
      <c r="L29" s="90"/>
    </row>
    <row r="30" spans="2:15" ht="18" customHeight="1" x14ac:dyDescent="0.2">
      <c r="B30" s="1"/>
      <c r="D30" s="91" t="s">
        <v>12</v>
      </c>
      <c r="E30" s="92"/>
      <c r="F30" s="92"/>
      <c r="G30" s="92"/>
      <c r="H30" s="93"/>
      <c r="I30" s="94" t="s">
        <v>10</v>
      </c>
      <c r="J30" s="95"/>
      <c r="K30" s="96" t="s">
        <v>11</v>
      </c>
      <c r="L30" s="97"/>
    </row>
    <row r="31" spans="2:15" ht="18" customHeight="1" x14ac:dyDescent="0.2">
      <c r="B31" s="1"/>
      <c r="D31" s="78" t="s">
        <v>22</v>
      </c>
      <c r="E31" s="79"/>
      <c r="F31" s="79"/>
      <c r="G31" s="79"/>
      <c r="H31" s="80"/>
      <c r="I31" s="81" t="s">
        <v>29</v>
      </c>
      <c r="J31" s="82"/>
      <c r="K31" s="83" t="s">
        <v>17</v>
      </c>
      <c r="L31" s="84"/>
    </row>
    <row r="32" spans="2:15" ht="16.2" x14ac:dyDescent="0.2">
      <c r="B32" s="1"/>
      <c r="C32" s="23"/>
      <c r="D32" s="24"/>
      <c r="E32" s="25"/>
      <c r="F32" s="25"/>
      <c r="G32" s="18"/>
      <c r="H32" s="18"/>
      <c r="I32" s="26" t="s">
        <v>23</v>
      </c>
      <c r="J32" s="27" t="s">
        <v>24</v>
      </c>
      <c r="K32" s="19"/>
      <c r="L32" s="20"/>
      <c r="M32" s="11"/>
      <c r="N32" s="11"/>
      <c r="O32" s="11"/>
    </row>
    <row r="33" spans="2:15" ht="30" customHeight="1" x14ac:dyDescent="0.2">
      <c r="B33" s="1"/>
      <c r="C33" s="28"/>
      <c r="D33" s="98" t="s">
        <v>8</v>
      </c>
      <c r="E33" s="79"/>
      <c r="F33" s="79"/>
      <c r="G33" s="102">
        <v>840360</v>
      </c>
      <c r="H33" s="102"/>
      <c r="I33" s="7"/>
      <c r="J33" s="9"/>
      <c r="K33" s="103" t="str">
        <f>IF(O33="","",ROUNDDOWN(G33*O33,0))</f>
        <v/>
      </c>
      <c r="L33" s="104"/>
      <c r="M33" s="11"/>
      <c r="N33" s="11"/>
      <c r="O33" s="21" t="str">
        <f>IF(I33="","",IF(LEN(J33)=0,(CONCATENATE(I33,"00")/100),IF(LEN(J33)=1,(CONCATENATE(I33*10,J33)/100),IF(LEN(J33)=2,(CONCATENATE(I33,J33)/100),))))</f>
        <v/>
      </c>
    </row>
    <row r="34" spans="2:15" ht="16.2" x14ac:dyDescent="0.2">
      <c r="B34" s="1"/>
      <c r="C34" s="28"/>
      <c r="D34" s="91" t="s">
        <v>26</v>
      </c>
      <c r="E34" s="105"/>
      <c r="F34" s="24"/>
      <c r="G34" s="18"/>
      <c r="H34" s="18"/>
      <c r="I34" s="26" t="s">
        <v>23</v>
      </c>
      <c r="J34" s="27" t="s">
        <v>24</v>
      </c>
      <c r="K34" s="19"/>
      <c r="L34" s="20"/>
      <c r="M34" s="11"/>
      <c r="N34" s="11"/>
      <c r="O34" s="11"/>
    </row>
    <row r="35" spans="2:15" ht="30" customHeight="1" x14ac:dyDescent="0.2">
      <c r="B35" s="1"/>
      <c r="C35" s="28"/>
      <c r="D35" s="106"/>
      <c r="E35" s="107"/>
      <c r="F35" s="29" t="s">
        <v>28</v>
      </c>
      <c r="G35" s="110">
        <v>121420</v>
      </c>
      <c r="H35" s="110"/>
      <c r="I35" s="7"/>
      <c r="J35" s="9"/>
      <c r="K35" s="103" t="str">
        <f>IF(O35="","",ROUNDDOWN(G35*O35,0))</f>
        <v/>
      </c>
      <c r="L35" s="104"/>
      <c r="M35" s="11"/>
      <c r="N35" s="11"/>
      <c r="O35" s="21" t="str">
        <f>IF(I35="","",IF(LEN(J35)=0,(CONCATENATE(I35,"00")/100),IF(LEN(J35)=1,(CONCATENATE(I35*10,J35)/100),IF(LEN(J35)=2,(CONCATENATE(I35,J35)/100),))))</f>
        <v/>
      </c>
    </row>
    <row r="36" spans="2:15" ht="16.2" x14ac:dyDescent="0.2">
      <c r="B36" s="1"/>
      <c r="C36" s="28"/>
      <c r="D36" s="106"/>
      <c r="E36" s="107"/>
      <c r="F36" s="24"/>
      <c r="G36" s="18"/>
      <c r="H36" s="18"/>
      <c r="I36" s="26" t="s">
        <v>23</v>
      </c>
      <c r="J36" s="27" t="s">
        <v>24</v>
      </c>
      <c r="K36" s="19"/>
      <c r="L36" s="20"/>
      <c r="M36" s="11"/>
      <c r="N36" s="11"/>
      <c r="O36" s="11"/>
    </row>
    <row r="37" spans="2:15" ht="30" customHeight="1" thickBot="1" x14ac:dyDescent="0.25">
      <c r="B37" s="1"/>
      <c r="C37" s="28"/>
      <c r="D37" s="108"/>
      <c r="E37" s="109"/>
      <c r="F37" s="29" t="s">
        <v>27</v>
      </c>
      <c r="G37" s="110">
        <v>369880</v>
      </c>
      <c r="H37" s="110"/>
      <c r="I37" s="8"/>
      <c r="J37" s="10"/>
      <c r="K37" s="103" t="str">
        <f>IF(O37="","",ROUNDDOWN(G37*O37,0))</f>
        <v/>
      </c>
      <c r="L37" s="104"/>
      <c r="M37" s="11"/>
      <c r="N37" s="11"/>
      <c r="O37" s="21" t="str">
        <f>IF(I37="","",IF(LEN(J37)=0,(CONCATENATE(I37,"00")/100),IF(LEN(J37)=1,(CONCATENATE(I37*10,J37)/100),IF(LEN(J37)=2,(CONCATENATE(I37,J37)/100),))))</f>
        <v/>
      </c>
    </row>
    <row r="38" spans="2:15" ht="36" customHeight="1" x14ac:dyDescent="0.2">
      <c r="B38" s="1"/>
      <c r="C38" s="30"/>
      <c r="D38" s="98" t="s">
        <v>25</v>
      </c>
      <c r="E38" s="79"/>
      <c r="F38" s="79"/>
      <c r="G38" s="79"/>
      <c r="H38" s="79"/>
      <c r="I38" s="79"/>
      <c r="J38" s="99"/>
      <c r="K38" s="100">
        <f>SUM(K32:L37)</f>
        <v>0</v>
      </c>
      <c r="L38" s="101"/>
      <c r="M38" s="11"/>
      <c r="N38" s="11"/>
      <c r="O38" s="11"/>
    </row>
    <row r="39" spans="2:15" ht="4.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5" ht="13.2" hidden="1" x14ac:dyDescent="0.2"/>
    <row r="41" spans="2:15" ht="13.2" hidden="1" x14ac:dyDescent="0.2"/>
  </sheetData>
  <sheetProtection sheet="1" objects="1" scenarios="1" selectLockedCells="1"/>
  <mergeCells count="24">
    <mergeCell ref="D38:J38"/>
    <mergeCell ref="K38:L38"/>
    <mergeCell ref="D33:F33"/>
    <mergeCell ref="G33:H33"/>
    <mergeCell ref="K33:L33"/>
    <mergeCell ref="D34:E37"/>
    <mergeCell ref="G35:H35"/>
    <mergeCell ref="K35:L35"/>
    <mergeCell ref="G37:H37"/>
    <mergeCell ref="K37:L37"/>
    <mergeCell ref="D31:H31"/>
    <mergeCell ref="I31:J31"/>
    <mergeCell ref="K31:L31"/>
    <mergeCell ref="G7:H7"/>
    <mergeCell ref="G8:H8"/>
    <mergeCell ref="G9:H9"/>
    <mergeCell ref="G10:H10"/>
    <mergeCell ref="B14:L14"/>
    <mergeCell ref="B16:L16"/>
    <mergeCell ref="J24:L24"/>
    <mergeCell ref="J29:L29"/>
    <mergeCell ref="D30:H30"/>
    <mergeCell ref="I30:J30"/>
    <mergeCell ref="K30:L30"/>
  </mergeCells>
  <phoneticPr fontId="2"/>
  <pageMargins left="0.59055118110236227" right="0.59055118110236227" top="0.59055118110236227" bottom="0.59055118110236227" header="0" footer="0"/>
  <pageSetup paperSize="9" orientation="portrait" horizontalDpi="360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42"/>
  <sheetViews>
    <sheetView view="pageBreakPreview" topLeftCell="A24" zoomScale="90" zoomScaleNormal="100" zoomScaleSheetLayoutView="90" workbookViewId="0">
      <selection activeCell="J37" sqref="J37"/>
    </sheetView>
  </sheetViews>
  <sheetFormatPr defaultColWidth="9" defaultRowHeight="13.5" customHeight="1" x14ac:dyDescent="0.2"/>
  <cols>
    <col min="1" max="1" width="1" style="31" customWidth="1"/>
    <col min="2" max="2" width="9" style="31" customWidth="1"/>
    <col min="3" max="3" width="4.88671875" style="31" customWidth="1"/>
    <col min="4" max="12" width="8.6640625" style="31" customWidth="1"/>
    <col min="13" max="13" width="2.6640625" style="31" customWidth="1"/>
    <col min="14" max="16384" width="9" style="31"/>
  </cols>
  <sheetData>
    <row r="1" spans="2:12" ht="5.25" customHeight="1" x14ac:dyDescent="0.2"/>
    <row r="2" spans="2:12" ht="13.2" x14ac:dyDescent="0.2">
      <c r="B2" s="31" t="s">
        <v>20</v>
      </c>
    </row>
    <row r="3" spans="2:12" ht="13.2" x14ac:dyDescent="0.2">
      <c r="J3" s="1"/>
      <c r="K3" s="1"/>
      <c r="L3" s="4" t="s">
        <v>18</v>
      </c>
    </row>
    <row r="4" spans="2:12" ht="13.2" x14ac:dyDescent="0.2">
      <c r="B4" s="31" t="s">
        <v>0</v>
      </c>
    </row>
    <row r="5" spans="2:12" ht="13.2" x14ac:dyDescent="0.2">
      <c r="B5" s="31" t="s">
        <v>13</v>
      </c>
    </row>
    <row r="7" spans="2:12" ht="13.2" x14ac:dyDescent="0.2">
      <c r="G7" s="150" t="s">
        <v>14</v>
      </c>
      <c r="H7" s="150"/>
    </row>
    <row r="8" spans="2:12" ht="18" customHeight="1" x14ac:dyDescent="0.2">
      <c r="G8" s="151" t="s">
        <v>15</v>
      </c>
      <c r="H8" s="151"/>
    </row>
    <row r="9" spans="2:12" ht="18" customHeight="1" x14ac:dyDescent="0.2">
      <c r="G9" s="150" t="s">
        <v>1</v>
      </c>
      <c r="H9" s="150"/>
    </row>
    <row r="10" spans="2:12" ht="18" customHeight="1" x14ac:dyDescent="0.2">
      <c r="G10" s="150" t="s">
        <v>2</v>
      </c>
      <c r="H10" s="150"/>
      <c r="L10" s="42" t="s">
        <v>19</v>
      </c>
    </row>
    <row r="11" spans="2:12" ht="18" customHeight="1" x14ac:dyDescent="0.2"/>
    <row r="14" spans="2:12" ht="25.8" x14ac:dyDescent="0.2">
      <c r="B14" s="152" t="s">
        <v>9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</row>
    <row r="15" spans="2:12" ht="30" customHeight="1" x14ac:dyDescent="0.2"/>
    <row r="16" spans="2:12" ht="30" customHeight="1" x14ac:dyDescent="0.2">
      <c r="B16" s="149" t="s">
        <v>31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</row>
    <row r="17" spans="2:12" ht="30" customHeight="1" x14ac:dyDescent="0.2"/>
    <row r="18" spans="2:12" ht="14.4" x14ac:dyDescent="0.2">
      <c r="B18" s="43" t="s">
        <v>3</v>
      </c>
      <c r="C18" s="43"/>
      <c r="D18" s="43"/>
    </row>
    <row r="19" spans="2:12" ht="14.4" x14ac:dyDescent="0.2">
      <c r="B19" s="43"/>
      <c r="C19" s="43"/>
      <c r="D19" s="43"/>
    </row>
    <row r="20" spans="2:12" ht="20.100000000000001" customHeight="1" x14ac:dyDescent="0.2">
      <c r="B20" s="43" t="s">
        <v>16</v>
      </c>
      <c r="C20" s="43"/>
      <c r="D20" s="44" t="s">
        <v>21</v>
      </c>
      <c r="E20" s="45"/>
      <c r="F20" s="45"/>
      <c r="G20" s="45"/>
      <c r="H20" s="45"/>
      <c r="I20" s="45"/>
    </row>
    <row r="21" spans="2:12" ht="14.4" x14ac:dyDescent="0.2">
      <c r="B21" s="43"/>
      <c r="C21" s="43"/>
      <c r="D21" s="43"/>
    </row>
    <row r="22" spans="2:12" ht="23.25" customHeight="1" x14ac:dyDescent="0.2">
      <c r="B22" s="43"/>
      <c r="C22" s="43"/>
      <c r="D22" s="43"/>
    </row>
    <row r="23" spans="2:12" ht="14.4" x14ac:dyDescent="0.2">
      <c r="B23" s="43" t="s">
        <v>4</v>
      </c>
      <c r="C23" s="43"/>
      <c r="D23" s="43"/>
    </row>
    <row r="24" spans="2:12" ht="14.4" x14ac:dyDescent="0.2">
      <c r="B24" s="43"/>
      <c r="C24" s="43"/>
      <c r="D24" s="43"/>
      <c r="K24" s="46"/>
      <c r="L24" s="47" t="s">
        <v>30</v>
      </c>
    </row>
    <row r="25" spans="2:12" ht="15.75" customHeight="1" x14ac:dyDescent="0.2">
      <c r="D25" s="134" t="s">
        <v>37</v>
      </c>
      <c r="E25" s="135"/>
      <c r="F25" s="36"/>
      <c r="G25" s="37"/>
      <c r="H25" s="38" t="s">
        <v>5</v>
      </c>
      <c r="I25" s="36"/>
      <c r="J25" s="38" t="s">
        <v>24</v>
      </c>
    </row>
    <row r="26" spans="2:12" ht="33.75" customHeight="1" x14ac:dyDescent="0.2">
      <c r="D26" s="136"/>
      <c r="E26" s="135"/>
      <c r="F26" s="39" t="str">
        <f>IF(RIGHTB(ROUNDDOWN($N$40*0.01,0),1)="0","",RIGHTB(ROUNDDOWN($N$40*0.01,0),1))</f>
        <v/>
      </c>
      <c r="G26" s="40" t="str">
        <f>IF(RIGHTB(ROUNDDOWN($N$40*0.1,0),1)="0","",RIGHTB(ROUNDDOWN($N$40*0.1,0),1))</f>
        <v>1</v>
      </c>
      <c r="H26" s="41" t="str">
        <f>RIGHTB(ROUNDDOWN($N$40,0),1)</f>
        <v>0</v>
      </c>
      <c r="I26" s="39" t="str">
        <f>RIGHTB(ROUNDDOWN($N$40*10,0),1)</f>
        <v>3</v>
      </c>
      <c r="J26" s="41" t="str">
        <f>RIGHTB(ROUNDDOWN($N$40*100,0),1)</f>
        <v>7</v>
      </c>
    </row>
    <row r="29" spans="2:12" ht="13.8" thickBot="1" x14ac:dyDescent="0.25">
      <c r="K29" s="48"/>
      <c r="L29" s="49" t="s">
        <v>30</v>
      </c>
    </row>
    <row r="30" spans="2:12" ht="18" customHeight="1" x14ac:dyDescent="0.2">
      <c r="D30" s="128" t="s">
        <v>32</v>
      </c>
      <c r="E30" s="137"/>
      <c r="F30" s="137"/>
      <c r="G30" s="137"/>
      <c r="H30" s="138"/>
      <c r="I30" s="139" t="s">
        <v>10</v>
      </c>
      <c r="J30" s="140"/>
      <c r="K30" s="141" t="s">
        <v>11</v>
      </c>
      <c r="L30" s="142"/>
    </row>
    <row r="31" spans="2:12" ht="18" customHeight="1" x14ac:dyDescent="0.2">
      <c r="D31" s="143" t="s">
        <v>22</v>
      </c>
      <c r="E31" s="127"/>
      <c r="F31" s="127"/>
      <c r="G31" s="127"/>
      <c r="H31" s="144"/>
      <c r="I31" s="145" t="s">
        <v>29</v>
      </c>
      <c r="J31" s="146"/>
      <c r="K31" s="147" t="s">
        <v>17</v>
      </c>
      <c r="L31" s="148"/>
    </row>
    <row r="32" spans="2:12" ht="16.2" x14ac:dyDescent="0.2">
      <c r="C32" s="50"/>
      <c r="D32" s="51"/>
      <c r="E32" s="52"/>
      <c r="F32" s="52"/>
      <c r="G32" s="18"/>
      <c r="H32" s="18"/>
      <c r="I32" s="53" t="s">
        <v>5</v>
      </c>
      <c r="J32" s="54" t="s">
        <v>24</v>
      </c>
      <c r="K32" s="19"/>
      <c r="L32" s="20"/>
    </row>
    <row r="33" spans="3:14" ht="30" customHeight="1" x14ac:dyDescent="0.2">
      <c r="C33" s="55"/>
      <c r="D33" s="126" t="s">
        <v>8</v>
      </c>
      <c r="E33" s="127"/>
      <c r="F33" s="127"/>
      <c r="G33" s="102">
        <v>840360</v>
      </c>
      <c r="H33" s="102"/>
      <c r="I33" s="32">
        <v>9</v>
      </c>
      <c r="J33" s="33">
        <v>18</v>
      </c>
      <c r="K33" s="103">
        <f>IF(N33="","",ROUNDDOWN(G33*N33,0))</f>
        <v>7714504</v>
      </c>
      <c r="L33" s="104"/>
      <c r="N33" s="56">
        <f>IF(I33="",IF(J33="","",J33/100),IF(LEN(J33)=0,(CONCATENATE(I33,"00")/100),IF(LEN(J33)=1,(CONCATENATE(I33*10,J33)/100),IF(LEN(J33)=2,(CONCATENATE(I33,J33)/100),))))</f>
        <v>9.18</v>
      </c>
    </row>
    <row r="34" spans="3:14" ht="16.2" x14ac:dyDescent="0.2">
      <c r="C34" s="55"/>
      <c r="D34" s="128" t="s">
        <v>26</v>
      </c>
      <c r="E34" s="129"/>
      <c r="F34" s="51"/>
      <c r="G34" s="18"/>
      <c r="H34" s="18"/>
      <c r="I34" s="53" t="s">
        <v>5</v>
      </c>
      <c r="J34" s="54" t="s">
        <v>24</v>
      </c>
      <c r="K34" s="19"/>
      <c r="L34" s="20"/>
    </row>
    <row r="35" spans="3:14" ht="30" customHeight="1" x14ac:dyDescent="0.2">
      <c r="C35" s="55"/>
      <c r="D35" s="130"/>
      <c r="E35" s="131"/>
      <c r="F35" s="57" t="s">
        <v>28</v>
      </c>
      <c r="G35" s="110">
        <v>121420</v>
      </c>
      <c r="H35" s="110"/>
      <c r="I35" s="32">
        <v>14</v>
      </c>
      <c r="J35" s="33">
        <v>4</v>
      </c>
      <c r="K35" s="103">
        <f>IF(N35="","",ROUNDDOWN(G35*N35,0))</f>
        <v>1704736</v>
      </c>
      <c r="L35" s="104"/>
      <c r="N35" s="56">
        <f>IF(I35="",IF(J35="","",J35/100),IF(LEN(J35)=0,(CONCATENATE(I35,"00")/100),IF(LEN(J35)=1,(CONCATENATE(I35*10,J35)/100),IF(LEN(J35)=2,(CONCATENATE(I35,J35)/100),))))</f>
        <v>14.04</v>
      </c>
    </row>
    <row r="36" spans="3:14" ht="16.2" x14ac:dyDescent="0.2">
      <c r="C36" s="55"/>
      <c r="D36" s="130"/>
      <c r="E36" s="131"/>
      <c r="F36" s="51"/>
      <c r="G36" s="18"/>
      <c r="H36" s="18"/>
      <c r="I36" s="53" t="s">
        <v>5</v>
      </c>
      <c r="J36" s="54" t="s">
        <v>24</v>
      </c>
      <c r="K36" s="19"/>
      <c r="L36" s="20"/>
    </row>
    <row r="37" spans="3:14" ht="30" customHeight="1" thickBot="1" x14ac:dyDescent="0.25">
      <c r="C37" s="55"/>
      <c r="D37" s="132"/>
      <c r="E37" s="133"/>
      <c r="F37" s="57" t="s">
        <v>27</v>
      </c>
      <c r="G37" s="110">
        <v>369880</v>
      </c>
      <c r="H37" s="110"/>
      <c r="I37" s="34">
        <v>11</v>
      </c>
      <c r="J37" s="35">
        <v>88</v>
      </c>
      <c r="K37" s="103">
        <f>IF(N37="","",ROUNDDOWN(G37*N37,0))</f>
        <v>4394174</v>
      </c>
      <c r="L37" s="104"/>
      <c r="N37" s="56">
        <f>IF(I37="",IF(J37="","",J37/100),IF(LEN(J37)=0,(CONCATENATE(I37,"00")/100),IF(LEN(J37)=1,(CONCATENATE(I37*10,J37)/100),IF(LEN(J37)=2,(CONCATENATE(I37,J37)/100),))))</f>
        <v>11.88</v>
      </c>
    </row>
    <row r="38" spans="3:14" ht="36" customHeight="1" x14ac:dyDescent="0.2">
      <c r="C38" s="58"/>
      <c r="D38" s="111" t="s">
        <v>39</v>
      </c>
      <c r="E38" s="112"/>
      <c r="F38" s="112"/>
      <c r="G38" s="113">
        <f>G33+G35+G37</f>
        <v>1331660</v>
      </c>
      <c r="H38" s="114"/>
      <c r="I38" s="115" t="s">
        <v>40</v>
      </c>
      <c r="J38" s="116"/>
      <c r="K38" s="117">
        <f>SUM(K32:L37)</f>
        <v>13813414</v>
      </c>
      <c r="L38" s="101"/>
    </row>
    <row r="39" spans="3:14" ht="4.5" customHeight="1" x14ac:dyDescent="0.2"/>
    <row r="40" spans="3:14" ht="27" customHeight="1" x14ac:dyDescent="0.2">
      <c r="D40" s="118" t="s">
        <v>36</v>
      </c>
      <c r="E40" s="119"/>
      <c r="F40" s="119"/>
      <c r="G40" s="120" t="s">
        <v>34</v>
      </c>
      <c r="H40" s="122">
        <f>K38</f>
        <v>13813414</v>
      </c>
      <c r="I40" s="123"/>
      <c r="J40" s="59" t="s">
        <v>33</v>
      </c>
      <c r="N40" s="56">
        <f>ROUNDDOWN(H40/H41,2)</f>
        <v>10.37</v>
      </c>
    </row>
    <row r="41" spans="3:14" ht="27" customHeight="1" x14ac:dyDescent="0.2">
      <c r="D41" s="119"/>
      <c r="E41" s="119"/>
      <c r="F41" s="119"/>
      <c r="G41" s="121"/>
      <c r="H41" s="124">
        <f>G33+G35+G37</f>
        <v>1331660</v>
      </c>
      <c r="I41" s="125"/>
      <c r="J41" s="60" t="s">
        <v>38</v>
      </c>
    </row>
    <row r="42" spans="3:14" ht="13.5" customHeight="1" x14ac:dyDescent="0.2">
      <c r="H42" s="61" t="s">
        <v>35</v>
      </c>
    </row>
  </sheetData>
  <sheetProtection sheet="1" objects="1" scenarios="1" selectLockedCells="1"/>
  <mergeCells count="29">
    <mergeCell ref="B16:L16"/>
    <mergeCell ref="G7:H7"/>
    <mergeCell ref="G8:H8"/>
    <mergeCell ref="G9:H9"/>
    <mergeCell ref="G10:H10"/>
    <mergeCell ref="B14:L14"/>
    <mergeCell ref="D25:E26"/>
    <mergeCell ref="D30:H30"/>
    <mergeCell ref="I30:J30"/>
    <mergeCell ref="K30:L30"/>
    <mergeCell ref="D31:H31"/>
    <mergeCell ref="I31:J31"/>
    <mergeCell ref="K31:L31"/>
    <mergeCell ref="D33:F33"/>
    <mergeCell ref="G33:H33"/>
    <mergeCell ref="K33:L33"/>
    <mergeCell ref="D34:E37"/>
    <mergeCell ref="G35:H35"/>
    <mergeCell ref="K35:L35"/>
    <mergeCell ref="G37:H37"/>
    <mergeCell ref="K37:L37"/>
    <mergeCell ref="D38:F38"/>
    <mergeCell ref="G38:H38"/>
    <mergeCell ref="I38:J38"/>
    <mergeCell ref="K38:L38"/>
    <mergeCell ref="D40:F41"/>
    <mergeCell ref="G40:G41"/>
    <mergeCell ref="H40:I40"/>
    <mergeCell ref="H41:I41"/>
  </mergeCells>
  <phoneticPr fontId="2"/>
  <pageMargins left="0.59055118110236227" right="0.59055118110236227" top="0.59055118110236227" bottom="0.59055118110236227" header="0" footer="0"/>
  <pageSetup paperSize="9" orientation="portrait" horizontalDpi="360" verticalDpi="36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49"/>
  <sheetViews>
    <sheetView tabSelected="1" view="pageBreakPreview" zoomScale="90" zoomScaleNormal="100" zoomScaleSheetLayoutView="90" workbookViewId="0">
      <selection activeCell="K23" sqref="K23"/>
    </sheetView>
  </sheetViews>
  <sheetFormatPr defaultColWidth="9" defaultRowHeight="13.5" customHeight="1" zeroHeight="1" x14ac:dyDescent="0.2"/>
  <cols>
    <col min="1" max="1" width="1" style="31" customWidth="1"/>
    <col min="2" max="2" width="9" style="31" customWidth="1"/>
    <col min="3" max="3" width="4.88671875" style="31" customWidth="1"/>
    <col min="4" max="4" width="5.88671875" style="31" customWidth="1"/>
    <col min="5" max="5" width="6.33203125" style="31" customWidth="1"/>
    <col min="6" max="11" width="8.6640625" style="31" customWidth="1"/>
    <col min="12" max="12" width="13.21875" style="31" customWidth="1"/>
    <col min="13" max="13" width="2.6640625" style="31" customWidth="1"/>
    <col min="14" max="14" width="9" style="31" customWidth="1"/>
    <col min="15" max="16384" width="9" style="31"/>
  </cols>
  <sheetData>
    <row r="1" spans="2:12" ht="5.25" customHeight="1" x14ac:dyDescent="0.2"/>
    <row r="2" spans="2:12" ht="13.2" x14ac:dyDescent="0.2">
      <c r="B2" s="31" t="s">
        <v>41</v>
      </c>
    </row>
    <row r="3" spans="2:12" ht="13.2" x14ac:dyDescent="0.2">
      <c r="B3" s="31" t="s">
        <v>52</v>
      </c>
      <c r="J3" s="1"/>
      <c r="K3" s="1"/>
      <c r="L3" s="4" t="s">
        <v>42</v>
      </c>
    </row>
    <row r="4" spans="2:12" ht="13.2" x14ac:dyDescent="0.2">
      <c r="B4" s="31" t="s">
        <v>0</v>
      </c>
    </row>
    <row r="5" spans="2:12" ht="13.2" x14ac:dyDescent="0.2">
      <c r="B5" s="31" t="s">
        <v>13</v>
      </c>
    </row>
    <row r="6" spans="2:12" ht="13.5" customHeight="1" x14ac:dyDescent="0.2"/>
    <row r="7" spans="2:12" ht="13.2" x14ac:dyDescent="0.2">
      <c r="G7" s="150" t="s">
        <v>14</v>
      </c>
      <c r="H7" s="150"/>
    </row>
    <row r="8" spans="2:12" ht="18" customHeight="1" x14ac:dyDescent="0.2">
      <c r="G8" s="151" t="s">
        <v>15</v>
      </c>
      <c r="H8" s="151"/>
    </row>
    <row r="9" spans="2:12" ht="18" customHeight="1" x14ac:dyDescent="0.2">
      <c r="G9" s="150" t="s">
        <v>1</v>
      </c>
      <c r="H9" s="150"/>
    </row>
    <row r="10" spans="2:12" ht="18" customHeight="1" x14ac:dyDescent="0.2">
      <c r="G10" s="150" t="s">
        <v>2</v>
      </c>
      <c r="H10" s="150"/>
      <c r="L10" s="42"/>
    </row>
    <row r="11" spans="2:12" ht="18" customHeight="1" x14ac:dyDescent="0.2"/>
    <row r="12" spans="2:12" ht="13.5" customHeight="1" x14ac:dyDescent="0.2"/>
    <row r="13" spans="2:12" ht="13.5" customHeight="1" x14ac:dyDescent="0.2"/>
    <row r="14" spans="2:12" ht="25.8" x14ac:dyDescent="0.2">
      <c r="B14" s="152" t="s">
        <v>9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</row>
    <row r="15" spans="2:12" ht="30" customHeight="1" x14ac:dyDescent="0.2"/>
    <row r="16" spans="2:12" ht="30" customHeight="1" x14ac:dyDescent="0.2">
      <c r="B16" s="149" t="s">
        <v>31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</row>
    <row r="17" spans="2:12" ht="30" customHeight="1" x14ac:dyDescent="0.2"/>
    <row r="18" spans="2:12" ht="14.4" x14ac:dyDescent="0.2">
      <c r="B18" s="43" t="s">
        <v>3</v>
      </c>
      <c r="C18" s="43"/>
      <c r="D18" s="43"/>
    </row>
    <row r="19" spans="2:12" ht="14.4" x14ac:dyDescent="0.2">
      <c r="B19" s="43"/>
      <c r="C19" s="43"/>
      <c r="D19" s="43"/>
    </row>
    <row r="20" spans="2:12" ht="20.100000000000001" customHeight="1" x14ac:dyDescent="0.2">
      <c r="B20" s="43" t="s">
        <v>16</v>
      </c>
      <c r="C20" s="43"/>
      <c r="D20" s="44" t="s">
        <v>53</v>
      </c>
      <c r="E20" s="45"/>
      <c r="F20" s="45"/>
      <c r="G20" s="45"/>
      <c r="H20" s="45"/>
      <c r="I20" s="45"/>
      <c r="J20" s="45"/>
    </row>
    <row r="21" spans="2:12" ht="14.4" x14ac:dyDescent="0.2">
      <c r="B21" s="43"/>
      <c r="C21" s="43"/>
      <c r="D21" s="43"/>
    </row>
    <row r="22" spans="2:12" ht="23.25" customHeight="1" x14ac:dyDescent="0.2">
      <c r="B22" s="43"/>
      <c r="C22" s="43"/>
      <c r="D22" s="43"/>
      <c r="L22" s="77"/>
    </row>
    <row r="23" spans="2:12" ht="14.4" x14ac:dyDescent="0.2">
      <c r="B23" s="43" t="s">
        <v>4</v>
      </c>
      <c r="C23" s="43"/>
      <c r="D23" s="43"/>
    </row>
    <row r="24" spans="2:12" ht="14.4" x14ac:dyDescent="0.2">
      <c r="B24" s="43"/>
      <c r="C24" s="43"/>
      <c r="D24" s="43"/>
      <c r="J24" s="74" t="s">
        <v>30</v>
      </c>
      <c r="K24" s="46"/>
      <c r="L24" s="47"/>
    </row>
    <row r="25" spans="2:12" ht="15.75" customHeight="1" x14ac:dyDescent="0.2">
      <c r="D25" s="179" t="s">
        <v>45</v>
      </c>
      <c r="E25" s="180"/>
      <c r="F25" s="155" t="str">
        <f>IF(K41="","",ROUNDDOWN(K41,0))</f>
        <v/>
      </c>
      <c r="G25" s="156"/>
      <c r="H25" s="156"/>
      <c r="I25" s="156"/>
      <c r="J25" s="157"/>
    </row>
    <row r="26" spans="2:12" ht="33.75" customHeight="1" x14ac:dyDescent="0.2">
      <c r="D26" s="181"/>
      <c r="E26" s="180"/>
      <c r="F26" s="158"/>
      <c r="G26" s="159"/>
      <c r="H26" s="159"/>
      <c r="I26" s="159"/>
      <c r="J26" s="160"/>
      <c r="K26" s="68" t="s">
        <v>47</v>
      </c>
    </row>
    <row r="27" spans="2:12" ht="13.5" customHeight="1" x14ac:dyDescent="0.2"/>
    <row r="28" spans="2:12" ht="13.5" customHeight="1" x14ac:dyDescent="0.2"/>
    <row r="29" spans="2:12" ht="13.8" thickBot="1" x14ac:dyDescent="0.25">
      <c r="J29" s="75" t="s">
        <v>30</v>
      </c>
      <c r="K29" s="48"/>
      <c r="L29" s="49"/>
    </row>
    <row r="30" spans="2:12" ht="18" customHeight="1" x14ac:dyDescent="0.2">
      <c r="D30" s="128" t="s">
        <v>32</v>
      </c>
      <c r="E30" s="137"/>
      <c r="F30" s="137"/>
      <c r="G30" s="137"/>
      <c r="H30" s="138"/>
      <c r="I30" s="139" t="s">
        <v>10</v>
      </c>
      <c r="J30" s="140"/>
      <c r="K30" s="182" t="s">
        <v>11</v>
      </c>
      <c r="L30" s="141"/>
    </row>
    <row r="31" spans="2:12" ht="18" customHeight="1" x14ac:dyDescent="0.2">
      <c r="D31" s="143" t="s">
        <v>22</v>
      </c>
      <c r="E31" s="127"/>
      <c r="F31" s="127"/>
      <c r="G31" s="127"/>
      <c r="H31" s="144"/>
      <c r="I31" s="145" t="s">
        <v>29</v>
      </c>
      <c r="J31" s="146"/>
      <c r="K31" s="183"/>
      <c r="L31" s="184"/>
    </row>
    <row r="32" spans="2:12" ht="15" customHeight="1" x14ac:dyDescent="0.2">
      <c r="C32" s="50"/>
      <c r="D32" s="161" t="s">
        <v>8</v>
      </c>
      <c r="E32" s="162"/>
      <c r="F32" s="162"/>
      <c r="G32" s="18"/>
      <c r="H32" s="18"/>
      <c r="I32" s="53" t="s">
        <v>5</v>
      </c>
      <c r="J32" s="54" t="s">
        <v>24</v>
      </c>
      <c r="K32" s="19"/>
      <c r="L32" s="20"/>
    </row>
    <row r="33" spans="3:14" ht="16.5" customHeight="1" x14ac:dyDescent="0.2">
      <c r="C33" s="55"/>
      <c r="D33" s="164" t="s">
        <v>43</v>
      </c>
      <c r="E33" s="165"/>
      <c r="F33" s="165"/>
      <c r="G33" s="185">
        <v>3270790</v>
      </c>
      <c r="H33" s="185"/>
      <c r="I33" s="65"/>
      <c r="J33" s="76"/>
      <c r="K33" s="186" t="str">
        <f>IF(N33="","",ROUNDDOWN(G33*N33,2))</f>
        <v/>
      </c>
      <c r="L33" s="187"/>
      <c r="N33" s="56" t="str">
        <f>IF(I33="",IF(J33="","",J33/100),IF(LEN(J33)=0,(CONCATENATE(I33,"00")/100),IF(LEN(J33)=1,(CONCATENATE(I33*10,J33)/100),IF(LEN(J33)=2,(CONCATENATE(I33,J33)/100),))))</f>
        <v/>
      </c>
    </row>
    <row r="34" spans="3:14" ht="16.5" customHeight="1" x14ac:dyDescent="0.2">
      <c r="C34" s="55"/>
      <c r="D34" s="153" t="s">
        <v>44</v>
      </c>
      <c r="E34" s="154"/>
      <c r="F34" s="154"/>
      <c r="G34" s="169">
        <v>1233380</v>
      </c>
      <c r="H34" s="169"/>
      <c r="I34" s="62"/>
      <c r="J34" s="76"/>
      <c r="K34" s="176" t="str">
        <f>IF(N34="","",ROUNDDOWN(G34*N34,2))</f>
        <v/>
      </c>
      <c r="L34" s="177"/>
      <c r="N34" s="56" t="str">
        <f>IF(I34="",IF(J34="","",J34/100),IF(LEN(J34)=0,(CONCATENATE(I34,"00")/100),IF(LEN(J34)=1,(CONCATENATE(I34*10,J34)/100),IF(LEN(J34)=2,(CONCATENATE(I34,J34)/100),))))</f>
        <v/>
      </c>
    </row>
    <row r="35" spans="3:14" ht="15" customHeight="1" x14ac:dyDescent="0.2">
      <c r="C35" s="55"/>
      <c r="D35" s="128" t="s">
        <v>48</v>
      </c>
      <c r="E35" s="163"/>
      <c r="F35" s="163"/>
      <c r="G35" s="18"/>
      <c r="H35" s="18"/>
      <c r="I35" s="53" t="s">
        <v>55</v>
      </c>
      <c r="J35" s="54" t="s">
        <v>24</v>
      </c>
      <c r="K35" s="19"/>
      <c r="L35" s="20"/>
    </row>
    <row r="36" spans="3:14" ht="16.5" customHeight="1" x14ac:dyDescent="0.2">
      <c r="C36" s="55"/>
      <c r="D36" s="164" t="s">
        <v>43</v>
      </c>
      <c r="E36" s="165"/>
      <c r="F36" s="165"/>
      <c r="G36" s="166">
        <v>1012220</v>
      </c>
      <c r="H36" s="166"/>
      <c r="I36" s="65"/>
      <c r="J36" s="76"/>
      <c r="K36" s="186" t="str">
        <f>IF(N36="","",ROUNDDOWN(G36*N36,2))</f>
        <v/>
      </c>
      <c r="L36" s="187"/>
      <c r="N36" s="56" t="str">
        <f>IF(I36="",IF(J36="","",J36/100),IF(LEN(J36)=0,(CONCATENATE(I36,"00")/100),IF(LEN(J36)=1,(CONCATENATE(I36*10,J36)/100),IF(LEN(J36)=2,(CONCATENATE(I36,J36)/100),))))</f>
        <v/>
      </c>
    </row>
    <row r="37" spans="3:14" ht="16.5" customHeight="1" x14ac:dyDescent="0.2">
      <c r="C37" s="55"/>
      <c r="D37" s="153" t="s">
        <v>44</v>
      </c>
      <c r="E37" s="154"/>
      <c r="F37" s="154"/>
      <c r="G37" s="168">
        <v>381700</v>
      </c>
      <c r="H37" s="168"/>
      <c r="I37" s="62"/>
      <c r="J37" s="76"/>
      <c r="K37" s="176" t="str">
        <f>IF(N37="","",ROUNDDOWN(G37*N37,2))</f>
        <v/>
      </c>
      <c r="L37" s="177"/>
      <c r="N37" s="56" t="str">
        <f>IF(I37="",IF(J37="","",J37/100),IF(LEN(J37)=0,(CONCATENATE(I37,"00")/100),IF(LEN(J37)=1,(CONCATENATE(I37*10,J37)/100),IF(LEN(J37)=2,(CONCATENATE(I37,J37)/100),))))</f>
        <v/>
      </c>
    </row>
    <row r="38" spans="3:14" ht="15" customHeight="1" x14ac:dyDescent="0.2">
      <c r="C38" s="55"/>
      <c r="D38" s="128" t="s">
        <v>49</v>
      </c>
      <c r="E38" s="163"/>
      <c r="F38" s="163"/>
      <c r="G38" s="178"/>
      <c r="H38" s="178"/>
      <c r="I38" s="53" t="s">
        <v>5</v>
      </c>
      <c r="J38" s="54" t="s">
        <v>24</v>
      </c>
      <c r="K38" s="19"/>
      <c r="L38" s="20"/>
    </row>
    <row r="39" spans="3:14" ht="17.25" customHeight="1" x14ac:dyDescent="0.2">
      <c r="C39" s="55"/>
      <c r="D39" s="164" t="s">
        <v>43</v>
      </c>
      <c r="E39" s="165"/>
      <c r="F39" s="165"/>
      <c r="G39" s="166">
        <v>1978250</v>
      </c>
      <c r="H39" s="167"/>
      <c r="I39" s="65"/>
      <c r="J39" s="76"/>
      <c r="K39" s="186" t="str">
        <f>IF(N39="","",ROUNDDOWN(G39*N39,2))</f>
        <v/>
      </c>
      <c r="L39" s="187"/>
      <c r="N39" s="56" t="str">
        <f>IF(I39="",IF(J39="","",J39/100),IF(LEN(J39)=0,(CONCATENATE(I39,"00")/100),IF(LEN(J39)=1,(CONCATENATE(I39*10,J39)/100),IF(LEN(J39)=2,(CONCATENATE(I39,J39)/100),))))</f>
        <v/>
      </c>
    </row>
    <row r="40" spans="3:14" ht="16.5" customHeight="1" thickBot="1" x14ac:dyDescent="0.25">
      <c r="C40" s="55"/>
      <c r="D40" s="153" t="s">
        <v>44</v>
      </c>
      <c r="E40" s="154"/>
      <c r="F40" s="154"/>
      <c r="G40" s="168">
        <v>745980</v>
      </c>
      <c r="H40" s="168"/>
      <c r="I40" s="63"/>
      <c r="J40" s="76"/>
      <c r="K40" s="176" t="str">
        <f>IF(N40="","",ROUNDDOWN(G40*N40,2))</f>
        <v/>
      </c>
      <c r="L40" s="177"/>
      <c r="N40" s="56" t="str">
        <f>IF(I40="",IF(J40="","",J40/100),IF(LEN(J40)=0,(CONCATENATE(I40,"00")/100),IF(LEN(J40)=1,(CONCATENATE(I40*10,J40)/100),IF(LEN(J40)=2,(CONCATENATE(I40,J40)/100),))))</f>
        <v/>
      </c>
    </row>
    <row r="41" spans="3:14" ht="36" customHeight="1" x14ac:dyDescent="0.2">
      <c r="C41" s="58"/>
      <c r="D41" s="111" t="s">
        <v>39</v>
      </c>
      <c r="E41" s="112"/>
      <c r="F41" s="112"/>
      <c r="G41" s="113">
        <f>G33+G34+G36+G37+G39+G40</f>
        <v>8622320</v>
      </c>
      <c r="H41" s="114"/>
      <c r="I41" s="170" t="s">
        <v>54</v>
      </c>
      <c r="J41" s="171"/>
      <c r="K41" s="172" t="str">
        <f>IF(N40="","",ROUNDDOWN(SUM(K32:L40),0))</f>
        <v/>
      </c>
      <c r="L41" s="173"/>
    </row>
    <row r="42" spans="3:14" ht="4.5" customHeight="1" x14ac:dyDescent="0.2"/>
    <row r="43" spans="3:14" ht="27" customHeight="1" x14ac:dyDescent="0.2">
      <c r="E43"/>
      <c r="F43"/>
      <c r="G43" s="42"/>
      <c r="H43" s="174"/>
      <c r="I43" s="175"/>
      <c r="J43" s="64"/>
      <c r="N43" s="56"/>
    </row>
    <row r="44" spans="3:14" ht="18.75" customHeight="1" x14ac:dyDescent="0.2">
      <c r="D44"/>
      <c r="E44"/>
      <c r="F44"/>
      <c r="G44" s="66"/>
      <c r="H44" s="69" t="s">
        <v>50</v>
      </c>
      <c r="I44" s="70"/>
      <c r="J44" s="71"/>
      <c r="K44" s="45"/>
    </row>
    <row r="45" spans="3:14" ht="18.75" customHeight="1" x14ac:dyDescent="0.2">
      <c r="H45" s="67" t="s">
        <v>51</v>
      </c>
    </row>
    <row r="46" spans="3:14" ht="18.75" customHeight="1" x14ac:dyDescent="0.2">
      <c r="H46" s="72" t="s">
        <v>46</v>
      </c>
      <c r="I46" s="73"/>
      <c r="J46" s="73"/>
      <c r="K46" s="73"/>
    </row>
    <row r="47" spans="3:14" ht="13.5" customHeight="1" x14ac:dyDescent="0.2"/>
    <row r="48" spans="3:14" ht="13.5" customHeight="1" x14ac:dyDescent="0.2"/>
    <row r="49" ht="13.5" customHeight="1" x14ac:dyDescent="0.2"/>
  </sheetData>
  <sheetProtection algorithmName="SHA-512" hashValue="5peVAf8fXj/OTwsy3nevTGyYiQi5jhqQPRKfy0EWQO8cpT6pPH85LKbn/v3AfYpk0QxKsAzWKglSb3Xbx8yGyw==" saltValue="18yCcGKTxY+C4NB/Fis4Ew==" spinCount="100000" sheet="1"/>
  <mergeCells count="40">
    <mergeCell ref="K40:L40"/>
    <mergeCell ref="G38:H38"/>
    <mergeCell ref="B16:L16"/>
    <mergeCell ref="D25:E26"/>
    <mergeCell ref="D30:H30"/>
    <mergeCell ref="I30:J30"/>
    <mergeCell ref="D31:H31"/>
    <mergeCell ref="I31:J31"/>
    <mergeCell ref="K30:L31"/>
    <mergeCell ref="D33:F33"/>
    <mergeCell ref="G33:H33"/>
    <mergeCell ref="K33:L33"/>
    <mergeCell ref="G36:H36"/>
    <mergeCell ref="K36:L36"/>
    <mergeCell ref="K39:L39"/>
    <mergeCell ref="K34:L34"/>
    <mergeCell ref="K37:L37"/>
    <mergeCell ref="G37:H37"/>
    <mergeCell ref="D39:F39"/>
    <mergeCell ref="G7:H7"/>
    <mergeCell ref="G8:H8"/>
    <mergeCell ref="G9:H9"/>
    <mergeCell ref="G10:H10"/>
    <mergeCell ref="B14:L14"/>
    <mergeCell ref="D41:F41"/>
    <mergeCell ref="G41:H41"/>
    <mergeCell ref="I41:J41"/>
    <mergeCell ref="K41:L41"/>
    <mergeCell ref="H43:I43"/>
    <mergeCell ref="D40:F40"/>
    <mergeCell ref="F25:J26"/>
    <mergeCell ref="D32:F32"/>
    <mergeCell ref="D35:F35"/>
    <mergeCell ref="D36:F36"/>
    <mergeCell ref="D37:F37"/>
    <mergeCell ref="D38:F38"/>
    <mergeCell ref="G39:H39"/>
    <mergeCell ref="G40:H40"/>
    <mergeCell ref="G34:H34"/>
    <mergeCell ref="D34:F34"/>
  </mergeCells>
  <phoneticPr fontId="2"/>
  <pageMargins left="0.59055118110236227" right="0.59055118110236227" top="0.59055118110236227" bottom="0.59055118110236227" header="0" footer="0"/>
  <pageSetup paperSize="9" scale="98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6"/>
  <sheetViews>
    <sheetView view="pageBreakPreview" topLeftCell="C19" zoomScale="90" zoomScaleNormal="100" zoomScaleSheetLayoutView="90" workbookViewId="0">
      <selection activeCell="I33" sqref="I33"/>
    </sheetView>
  </sheetViews>
  <sheetFormatPr defaultColWidth="0" defaultRowHeight="13.5" customHeight="1" zeroHeight="1" x14ac:dyDescent="0.2"/>
  <cols>
    <col min="1" max="1" width="1" style="31" customWidth="1"/>
    <col min="2" max="2" width="9" style="31" customWidth="1"/>
    <col min="3" max="3" width="4.88671875" style="31" customWidth="1"/>
    <col min="4" max="12" width="8.6640625" style="31" customWidth="1"/>
    <col min="13" max="13" width="2.6640625" style="31" customWidth="1"/>
    <col min="14" max="14" width="0" style="31" hidden="1" customWidth="1"/>
    <col min="15" max="16384" width="9" style="31" hidden="1"/>
  </cols>
  <sheetData>
    <row r="1" spans="2:12" ht="5.25" customHeight="1" x14ac:dyDescent="0.2"/>
    <row r="2" spans="2:12" ht="13.2" x14ac:dyDescent="0.2">
      <c r="B2" s="31" t="s">
        <v>20</v>
      </c>
    </row>
    <row r="3" spans="2:12" ht="13.2" x14ac:dyDescent="0.2">
      <c r="J3" s="1"/>
      <c r="K3" s="1"/>
      <c r="L3" s="4" t="s">
        <v>18</v>
      </c>
    </row>
    <row r="4" spans="2:12" ht="13.2" x14ac:dyDescent="0.2">
      <c r="B4" s="31" t="s">
        <v>0</v>
      </c>
    </row>
    <row r="5" spans="2:12" ht="13.2" x14ac:dyDescent="0.2">
      <c r="B5" s="31" t="s">
        <v>13</v>
      </c>
    </row>
    <row r="6" spans="2:12" ht="13.5" customHeight="1" x14ac:dyDescent="0.2"/>
    <row r="7" spans="2:12" ht="13.2" x14ac:dyDescent="0.2">
      <c r="G7" s="150" t="s">
        <v>14</v>
      </c>
      <c r="H7" s="150"/>
    </row>
    <row r="8" spans="2:12" ht="18" customHeight="1" x14ac:dyDescent="0.2">
      <c r="G8" s="151" t="s">
        <v>15</v>
      </c>
      <c r="H8" s="151"/>
    </row>
    <row r="9" spans="2:12" ht="18" customHeight="1" x14ac:dyDescent="0.2">
      <c r="G9" s="150" t="s">
        <v>1</v>
      </c>
      <c r="H9" s="150"/>
    </row>
    <row r="10" spans="2:12" ht="18" customHeight="1" x14ac:dyDescent="0.2">
      <c r="G10" s="150" t="s">
        <v>2</v>
      </c>
      <c r="H10" s="150"/>
      <c r="L10" s="42" t="s">
        <v>19</v>
      </c>
    </row>
    <row r="11" spans="2:12" ht="18" customHeight="1" x14ac:dyDescent="0.2"/>
    <row r="12" spans="2:12" ht="13.5" customHeight="1" x14ac:dyDescent="0.2"/>
    <row r="13" spans="2:12" ht="13.5" customHeight="1" x14ac:dyDescent="0.2"/>
    <row r="14" spans="2:12" ht="25.8" x14ac:dyDescent="0.2">
      <c r="B14" s="152" t="s">
        <v>9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</row>
    <row r="15" spans="2:12" ht="30" customHeight="1" x14ac:dyDescent="0.2"/>
    <row r="16" spans="2:12" ht="30" customHeight="1" x14ac:dyDescent="0.2">
      <c r="B16" s="149" t="s">
        <v>31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</row>
    <row r="17" spans="2:12" ht="30" customHeight="1" x14ac:dyDescent="0.2"/>
    <row r="18" spans="2:12" ht="14.4" x14ac:dyDescent="0.2">
      <c r="B18" s="43" t="s">
        <v>3</v>
      </c>
      <c r="C18" s="43"/>
      <c r="D18" s="43"/>
    </row>
    <row r="19" spans="2:12" ht="14.4" x14ac:dyDescent="0.2">
      <c r="B19" s="43"/>
      <c r="C19" s="43"/>
      <c r="D19" s="43"/>
    </row>
    <row r="20" spans="2:12" ht="20.100000000000001" customHeight="1" x14ac:dyDescent="0.2">
      <c r="B20" s="43" t="s">
        <v>16</v>
      </c>
      <c r="C20" s="43"/>
      <c r="D20" s="44" t="s">
        <v>21</v>
      </c>
      <c r="E20" s="45"/>
      <c r="F20" s="45"/>
      <c r="G20" s="45"/>
      <c r="H20" s="45"/>
      <c r="I20" s="45"/>
    </row>
    <row r="21" spans="2:12" ht="14.4" x14ac:dyDescent="0.2">
      <c r="B21" s="43"/>
      <c r="C21" s="43"/>
      <c r="D21" s="43"/>
    </row>
    <row r="22" spans="2:12" ht="23.25" customHeight="1" x14ac:dyDescent="0.2">
      <c r="B22" s="43"/>
      <c r="C22" s="43"/>
      <c r="D22" s="43"/>
    </row>
    <row r="23" spans="2:12" ht="14.4" x14ac:dyDescent="0.2">
      <c r="B23" s="43" t="s">
        <v>4</v>
      </c>
      <c r="C23" s="43"/>
      <c r="D23" s="43"/>
    </row>
    <row r="24" spans="2:12" ht="14.4" x14ac:dyDescent="0.2">
      <c r="B24" s="43"/>
      <c r="C24" s="43"/>
      <c r="D24" s="43"/>
      <c r="K24" s="46"/>
      <c r="L24" s="47" t="s">
        <v>30</v>
      </c>
    </row>
    <row r="25" spans="2:12" ht="15.75" customHeight="1" x14ac:dyDescent="0.2">
      <c r="D25" s="134" t="s">
        <v>37</v>
      </c>
      <c r="E25" s="135"/>
      <c r="F25" s="36"/>
      <c r="G25" s="37"/>
      <c r="H25" s="38" t="s">
        <v>5</v>
      </c>
      <c r="I25" s="36"/>
      <c r="J25" s="38" t="s">
        <v>24</v>
      </c>
    </row>
    <row r="26" spans="2:12" ht="33.75" customHeight="1" x14ac:dyDescent="0.2">
      <c r="D26" s="136"/>
      <c r="E26" s="135"/>
      <c r="F26" s="39" t="str">
        <f>IF(N40="","",IF(RIGHTB(ROUNDDOWN($N$40*0.01,0),1)="0","",RIGHTB(ROUNDDOWN($N$40*0.01,0),1)))</f>
        <v/>
      </c>
      <c r="G26" s="40" t="str">
        <f>IF(N40="","",IF(RIGHTB(ROUNDDOWN($N$40*0.1,0),1)="0","",RIGHTB(ROUNDDOWN($N$40*0.1,0),1)))</f>
        <v/>
      </c>
      <c r="H26" s="41" t="str">
        <f>IF(N40="","",IF(RIGHTB(ROUNDDOWN($N$40,0),1)="0","",RIGHTB(ROUNDDOWN($N$40,0),1)))</f>
        <v/>
      </c>
      <c r="I26" s="39" t="str">
        <f>IF(N40="","",IF(RIGHTB(ROUNDDOWN($N$40*10,0),1)="0","",RIGHTB(ROUNDDOWN($N$40*10,0),1)))</f>
        <v/>
      </c>
      <c r="J26" s="41" t="str">
        <f>IF(N40="","",IF(RIGHTB(ROUNDDOWN($N$40*100,0),1)="0","",RIGHTB(ROUNDDOWN($N$40*100,0),1)))</f>
        <v/>
      </c>
    </row>
    <row r="27" spans="2:12" ht="13.5" customHeight="1" x14ac:dyDescent="0.2"/>
    <row r="28" spans="2:12" ht="13.5" customHeight="1" x14ac:dyDescent="0.2"/>
    <row r="29" spans="2:12" ht="13.8" thickBot="1" x14ac:dyDescent="0.25">
      <c r="J29" s="49" t="s">
        <v>30</v>
      </c>
      <c r="K29" s="48"/>
      <c r="L29" s="49"/>
    </row>
    <row r="30" spans="2:12" ht="18" customHeight="1" x14ac:dyDescent="0.2">
      <c r="D30" s="128" t="s">
        <v>32</v>
      </c>
      <c r="E30" s="137"/>
      <c r="F30" s="137"/>
      <c r="G30" s="137"/>
      <c r="H30" s="138"/>
      <c r="I30" s="139" t="s">
        <v>10</v>
      </c>
      <c r="J30" s="140"/>
      <c r="K30" s="141" t="s">
        <v>11</v>
      </c>
      <c r="L30" s="142"/>
    </row>
    <row r="31" spans="2:12" ht="18" customHeight="1" x14ac:dyDescent="0.2">
      <c r="D31" s="143" t="s">
        <v>22</v>
      </c>
      <c r="E31" s="127"/>
      <c r="F31" s="127"/>
      <c r="G31" s="127"/>
      <c r="H31" s="144"/>
      <c r="I31" s="145" t="s">
        <v>29</v>
      </c>
      <c r="J31" s="146"/>
      <c r="K31" s="147" t="s">
        <v>17</v>
      </c>
      <c r="L31" s="148"/>
    </row>
    <row r="32" spans="2:12" ht="16.2" x14ac:dyDescent="0.2">
      <c r="C32" s="50"/>
      <c r="D32" s="51"/>
      <c r="E32" s="52"/>
      <c r="F32" s="52"/>
      <c r="G32" s="18"/>
      <c r="H32" s="18"/>
      <c r="I32" s="53" t="s">
        <v>5</v>
      </c>
      <c r="J32" s="54" t="s">
        <v>24</v>
      </c>
      <c r="K32" s="19"/>
      <c r="L32" s="20"/>
    </row>
    <row r="33" spans="3:14" ht="30" customHeight="1" x14ac:dyDescent="0.2">
      <c r="C33" s="55"/>
      <c r="D33" s="126" t="s">
        <v>8</v>
      </c>
      <c r="E33" s="127"/>
      <c r="F33" s="127"/>
      <c r="G33" s="102">
        <v>840360</v>
      </c>
      <c r="H33" s="102"/>
      <c r="I33" s="32"/>
      <c r="J33" s="33"/>
      <c r="K33" s="103" t="str">
        <f>IF(N33="","",ROUNDDOWN(G33*N33,0))</f>
        <v/>
      </c>
      <c r="L33" s="104"/>
      <c r="N33" s="56" t="str">
        <f>IF(I33="",IF(J33="","",J33/100),IF(LEN(J33)=0,(CONCATENATE(I33,"00")/100),IF(LEN(J33)=1,(CONCATENATE(I33*10,J33)/100),IF(LEN(J33)=2,(CONCATENATE(I33,J33)/100),))))</f>
        <v/>
      </c>
    </row>
    <row r="34" spans="3:14" ht="16.2" x14ac:dyDescent="0.2">
      <c r="C34" s="55"/>
      <c r="D34" s="128" t="s">
        <v>26</v>
      </c>
      <c r="E34" s="129"/>
      <c r="F34" s="51"/>
      <c r="G34" s="18"/>
      <c r="H34" s="18"/>
      <c r="I34" s="53" t="s">
        <v>5</v>
      </c>
      <c r="J34" s="54" t="s">
        <v>24</v>
      </c>
      <c r="K34" s="19"/>
      <c r="L34" s="20"/>
    </row>
    <row r="35" spans="3:14" ht="30" customHeight="1" x14ac:dyDescent="0.2">
      <c r="C35" s="55"/>
      <c r="D35" s="130"/>
      <c r="E35" s="131"/>
      <c r="F35" s="57" t="s">
        <v>28</v>
      </c>
      <c r="G35" s="110">
        <v>121420</v>
      </c>
      <c r="H35" s="110"/>
      <c r="I35" s="32"/>
      <c r="J35" s="33"/>
      <c r="K35" s="103" t="str">
        <f>IF(N35="","",ROUNDDOWN(G35*N35,0))</f>
        <v/>
      </c>
      <c r="L35" s="104"/>
      <c r="N35" s="56" t="str">
        <f>IF(I35="",IF(J35="","",J35/100),IF(LEN(J35)=0,(CONCATENATE(I35,"00")/100),IF(LEN(J35)=1,(CONCATENATE(I35*10,J35)/100),IF(LEN(J35)=2,(CONCATENATE(I35,J35)/100),))))</f>
        <v/>
      </c>
    </row>
    <row r="36" spans="3:14" ht="16.2" x14ac:dyDescent="0.2">
      <c r="C36" s="55"/>
      <c r="D36" s="130"/>
      <c r="E36" s="131"/>
      <c r="F36" s="51"/>
      <c r="G36" s="18"/>
      <c r="H36" s="18"/>
      <c r="I36" s="53" t="s">
        <v>5</v>
      </c>
      <c r="J36" s="54" t="s">
        <v>24</v>
      </c>
      <c r="K36" s="19"/>
      <c r="L36" s="20"/>
    </row>
    <row r="37" spans="3:14" ht="30" customHeight="1" thickBot="1" x14ac:dyDescent="0.25">
      <c r="C37" s="55"/>
      <c r="D37" s="132"/>
      <c r="E37" s="133"/>
      <c r="F37" s="57" t="s">
        <v>27</v>
      </c>
      <c r="G37" s="110">
        <v>369880</v>
      </c>
      <c r="H37" s="110"/>
      <c r="I37" s="34"/>
      <c r="J37" s="35"/>
      <c r="K37" s="103" t="str">
        <f>IF(N37="","",ROUNDDOWN(G37*N37,0))</f>
        <v/>
      </c>
      <c r="L37" s="104"/>
      <c r="N37" s="56" t="str">
        <f>IF(I37="",IF(J37="","",J37/100),IF(LEN(J37)=0,(CONCATENATE(I37,"00")/100),IF(LEN(J37)=1,(CONCATENATE(I37*10,J37)/100),IF(LEN(J37)=2,(CONCATENATE(I37,J37)/100),))))</f>
        <v/>
      </c>
    </row>
    <row r="38" spans="3:14" ht="36" customHeight="1" x14ac:dyDescent="0.2">
      <c r="C38" s="58"/>
      <c r="D38" s="111" t="s">
        <v>39</v>
      </c>
      <c r="E38" s="112"/>
      <c r="F38" s="112"/>
      <c r="G38" s="113">
        <f>G33+G35+G37</f>
        <v>1331660</v>
      </c>
      <c r="H38" s="114"/>
      <c r="I38" s="115" t="s">
        <v>40</v>
      </c>
      <c r="J38" s="116"/>
      <c r="K38" s="117" t="str">
        <f>IF(SUM(K32:L37)=0,"",SUM(K32:L37))</f>
        <v/>
      </c>
      <c r="L38" s="101"/>
    </row>
    <row r="39" spans="3:14" ht="4.5" customHeight="1" x14ac:dyDescent="0.2"/>
    <row r="40" spans="3:14" ht="27" customHeight="1" x14ac:dyDescent="0.2">
      <c r="D40" s="118" t="s">
        <v>36</v>
      </c>
      <c r="E40" s="119"/>
      <c r="F40" s="119"/>
      <c r="G40" s="120" t="s">
        <v>34</v>
      </c>
      <c r="H40" s="122" t="str">
        <f>K38</f>
        <v/>
      </c>
      <c r="I40" s="123"/>
      <c r="J40" s="59" t="s">
        <v>33</v>
      </c>
      <c r="N40" s="56" t="str">
        <f>IF(K38="","",ROUNDDOWN(H40/H41,2))</f>
        <v/>
      </c>
    </row>
    <row r="41" spans="3:14" ht="27" customHeight="1" x14ac:dyDescent="0.2">
      <c r="D41" s="119"/>
      <c r="E41" s="119"/>
      <c r="F41" s="119"/>
      <c r="G41" s="121"/>
      <c r="H41" s="124">
        <f>G33+G35+G37</f>
        <v>1331660</v>
      </c>
      <c r="I41" s="125"/>
      <c r="J41" s="60" t="s">
        <v>38</v>
      </c>
    </row>
    <row r="42" spans="3:14" ht="13.5" customHeight="1" x14ac:dyDescent="0.2">
      <c r="H42" s="61" t="s">
        <v>35</v>
      </c>
    </row>
    <row r="43" spans="3:14" ht="13.5" customHeight="1" x14ac:dyDescent="0.2"/>
    <row r="44" spans="3:14" ht="13.5" customHeight="1" x14ac:dyDescent="0.2"/>
    <row r="45" spans="3:14" ht="13.5" customHeight="1" x14ac:dyDescent="0.2"/>
    <row r="46" spans="3:14" ht="13.5" customHeight="1" x14ac:dyDescent="0.2"/>
  </sheetData>
  <sheetProtection sheet="1" objects="1" scenarios="1" selectLockedCells="1"/>
  <mergeCells count="29">
    <mergeCell ref="B16:L16"/>
    <mergeCell ref="G7:H7"/>
    <mergeCell ref="G8:H8"/>
    <mergeCell ref="G9:H9"/>
    <mergeCell ref="G10:H10"/>
    <mergeCell ref="B14:L14"/>
    <mergeCell ref="D25:E26"/>
    <mergeCell ref="D30:H30"/>
    <mergeCell ref="I30:J30"/>
    <mergeCell ref="K30:L30"/>
    <mergeCell ref="D31:H31"/>
    <mergeCell ref="I31:J31"/>
    <mergeCell ref="K31:L31"/>
    <mergeCell ref="D33:F33"/>
    <mergeCell ref="G33:H33"/>
    <mergeCell ref="K33:L33"/>
    <mergeCell ref="D34:E37"/>
    <mergeCell ref="G35:H35"/>
    <mergeCell ref="K35:L35"/>
    <mergeCell ref="G37:H37"/>
    <mergeCell ref="K37:L37"/>
    <mergeCell ref="D38:F38"/>
    <mergeCell ref="G38:H38"/>
    <mergeCell ref="I38:J38"/>
    <mergeCell ref="K38:L38"/>
    <mergeCell ref="D40:F41"/>
    <mergeCell ref="G40:G41"/>
    <mergeCell ref="H40:I40"/>
    <mergeCell ref="H41:I41"/>
  </mergeCells>
  <phoneticPr fontId="2"/>
  <pageMargins left="0.59055118110236227" right="0.59055118110236227" top="0.59055118110236227" bottom="0.59055118110236227" header="0" footer="0"/>
  <pageSetup paperSize="9"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×入札書</vt:lpstr>
      <vt:lpstr>入札書  (元)</vt:lpstr>
      <vt:lpstr>入札書</vt:lpstr>
      <vt:lpstr>入札書 (2)</vt:lpstr>
      <vt:lpstr>×入札書!Print_Area</vt:lpstr>
      <vt:lpstr>入札書!Print_Area</vt:lpstr>
      <vt:lpstr>'入札書  (元)'!Print_Area</vt:lpstr>
      <vt:lpstr>'入札書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蓮池 浩司</cp:lastModifiedBy>
  <cp:lastPrinted>2024-01-15T09:04:55Z</cp:lastPrinted>
  <dcterms:created xsi:type="dcterms:W3CDTF">2014-11-22T13:49:38Z</dcterms:created>
  <dcterms:modified xsi:type="dcterms:W3CDTF">2024-04-05T13:44:32Z</dcterms:modified>
</cp:coreProperties>
</file>